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8025" firstSheet="6" activeTab="6"/>
  </bookViews>
  <sheets>
    <sheet name="LU" sheetId="2" state="hidden" r:id="rId1"/>
    <sheet name="TargetTemplate" sheetId="1" state="hidden" r:id="rId2"/>
    <sheet name="Mo. Targets" sheetId="9" state="hidden" r:id="rId3"/>
    <sheet name="Mo. Accom" sheetId="10" state="hidden" r:id="rId4"/>
    <sheet name="Annual" sheetId="37" state="hidden" r:id="rId5"/>
    <sheet name="Details" sheetId="64" state="hidden" r:id="rId6"/>
    <sheet name="Accomplishment" sheetId="56" r:id="rId7"/>
    <sheet name="Attachment" sheetId="66" r:id="rId8"/>
    <sheet name="PIR" sheetId="65" r:id="rId9"/>
    <sheet name="PFMR-JAN" sheetId="58" state="hidden" r:id="rId10"/>
    <sheet name="BAR1-1stQ" sheetId="59" state="hidden" r:id="rId11"/>
  </sheets>
  <externalReferences>
    <externalReference r:id="rId12"/>
  </externalReferences>
  <definedNames>
    <definedName name="A" localSheetId="6">#REF!</definedName>
    <definedName name="A" localSheetId="10">#REF!</definedName>
    <definedName name="A" localSheetId="5">#REF!</definedName>
    <definedName name="A" localSheetId="9">#REF!</definedName>
    <definedName name="A">#REF!</definedName>
    <definedName name="ac" localSheetId="6">#REF!</definedName>
    <definedName name="ac" localSheetId="10">#REF!</definedName>
    <definedName name="ac" localSheetId="5">#REF!</definedName>
    <definedName name="ac" localSheetId="9">#REF!</definedName>
    <definedName name="ac">#REF!</definedName>
    <definedName name="automatic" localSheetId="6">#REF!</definedName>
    <definedName name="automatic" localSheetId="10">#REF!</definedName>
    <definedName name="automatic" localSheetId="5">#REF!</definedName>
    <definedName name="automatic" localSheetId="9">#REF!</definedName>
    <definedName name="automatic">#REF!</definedName>
    <definedName name="_xlnm.Print_Area" localSheetId="6">Accomplishment!$A$1:$AA$238</definedName>
    <definedName name="_xlnm.Print_Area" localSheetId="4">Annual!$A$1:$F$252</definedName>
    <definedName name="_xlnm.Print_Area" localSheetId="3">'Mo. Accom'!$A$1:$Q$240</definedName>
    <definedName name="_xlnm.Print_Area" localSheetId="2">'Mo. Targets'!$A$1:$O$240</definedName>
    <definedName name="_xlnm.Print_Area" localSheetId="1">TargetTemplate!$A$1:$K$242</definedName>
    <definedName name="_xlnm.Print_Titles" localSheetId="6">Accomplishment!$3:$4</definedName>
    <definedName name="_xlnm.Print_Titles" localSheetId="4">Annual!$4:$5</definedName>
    <definedName name="_xlnm.Print_Titles" localSheetId="5">Details!$1:$2</definedName>
    <definedName name="_xlnm.Print_Titles" localSheetId="3">'Mo. Accom'!$3:$4</definedName>
    <definedName name="_xlnm.Print_Titles" localSheetId="2">'Mo. Targets'!$3:$4</definedName>
    <definedName name="_xlnm.Print_Titles" localSheetId="9">'PFMR-JAN'!$4:$6</definedName>
    <definedName name="_xlnm.Print_Titles" localSheetId="1">TargetTemplate!$1:$4</definedName>
    <definedName name="rlip" localSheetId="6">#REF!</definedName>
    <definedName name="rlip" localSheetId="10">#REF!</definedName>
    <definedName name="rlip" localSheetId="5">#REF!</definedName>
    <definedName name="rlip" localSheetId="9">#REF!</definedName>
    <definedName name="rlip">#REF!</definedName>
    <definedName name="Z_268692BD_F710_45FA_86D7_D4EE52AE4757_.wvu.PrintTitles" localSheetId="5" hidden="1">Details!$1:$2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6" i="56"/>
  <c r="W153" l="1"/>
  <c r="W152"/>
  <c r="W151"/>
  <c r="W150"/>
  <c r="W133"/>
  <c r="W121"/>
  <c r="W116"/>
  <c r="W103"/>
  <c r="W98"/>
  <c r="W96"/>
  <c r="W230"/>
  <c r="W229"/>
  <c r="W210"/>
  <c r="W208"/>
  <c r="W206"/>
  <c r="W202"/>
  <c r="W201"/>
  <c r="W199"/>
  <c r="W193"/>
  <c r="W192"/>
  <c r="W105" l="1"/>
  <c r="W124"/>
  <c r="W123"/>
  <c r="T230" l="1"/>
  <c r="T210"/>
  <c r="T208"/>
  <c r="T202"/>
  <c r="T201"/>
  <c r="T200"/>
  <c r="T199"/>
  <c r="T193"/>
  <c r="T192"/>
  <c r="T161"/>
  <c r="T160"/>
  <c r="T159"/>
  <c r="T156"/>
  <c r="T153"/>
  <c r="T152"/>
  <c r="T151"/>
  <c r="T150"/>
  <c r="T124"/>
  <c r="T123"/>
  <c r="T121"/>
  <c r="T116"/>
  <c r="T111"/>
  <c r="T109"/>
  <c r="T103"/>
  <c r="T98"/>
  <c r="U61"/>
  <c r="T54"/>
  <c r="T43"/>
  <c r="T30"/>
  <c r="W109"/>
  <c r="K85" i="65"/>
  <c r="K84"/>
  <c r="K83"/>
  <c r="K69"/>
  <c r="K63"/>
  <c r="K62"/>
  <c r="L62" s="1"/>
  <c r="J62"/>
  <c r="K54"/>
  <c r="I22"/>
  <c r="K17"/>
  <c r="K16"/>
  <c r="K13"/>
  <c r="K12"/>
  <c r="U64" i="56"/>
  <c r="U230"/>
  <c r="U229"/>
  <c r="U226"/>
  <c r="U225"/>
  <c r="U218"/>
  <c r="U216"/>
  <c r="U215"/>
  <c r="U212"/>
  <c r="U210"/>
  <c r="U209"/>
  <c r="U208"/>
  <c r="U206"/>
  <c r="U204"/>
  <c r="U203"/>
  <c r="U202"/>
  <c r="U201"/>
  <c r="U200"/>
  <c r="U199"/>
  <c r="U197"/>
  <c r="U196"/>
  <c r="U194"/>
  <c r="U193"/>
  <c r="U192"/>
  <c r="U168"/>
  <c r="U166"/>
  <c r="U165"/>
  <c r="U164"/>
  <c r="U161"/>
  <c r="U160"/>
  <c r="U159"/>
  <c r="U158"/>
  <c r="U157"/>
  <c r="U156"/>
  <c r="U155"/>
  <c r="U153"/>
  <c r="U152"/>
  <c r="U151"/>
  <c r="U150"/>
  <c r="U136"/>
  <c r="U134"/>
  <c r="U133"/>
  <c r="U131"/>
  <c r="U130"/>
  <c r="U128"/>
  <c r="U125"/>
  <c r="U124"/>
  <c r="U123"/>
  <c r="U121"/>
  <c r="U116"/>
  <c r="U115"/>
  <c r="U114"/>
  <c r="U113"/>
  <c r="U111"/>
  <c r="U109"/>
  <c r="U108"/>
  <c r="U107"/>
  <c r="U106"/>
  <c r="U105"/>
  <c r="U103"/>
  <c r="U101"/>
  <c r="U98"/>
  <c r="U97"/>
  <c r="U96"/>
  <c r="U73"/>
  <c r="U66"/>
  <c r="U58"/>
  <c r="U57"/>
  <c r="U56"/>
  <c r="U55"/>
  <c r="U54"/>
  <c r="U44"/>
  <c r="U43"/>
  <c r="U38"/>
  <c r="U37"/>
  <c r="U35"/>
  <c r="U34"/>
  <c r="U32"/>
  <c r="U30"/>
  <c r="U28"/>
  <c r="U24"/>
  <c r="U23"/>
  <c r="U22"/>
  <c r="U21"/>
  <c r="U20"/>
  <c r="U18"/>
  <c r="U16"/>
  <c r="U14"/>
  <c r="U12"/>
  <c r="U10"/>
  <c r="R230"/>
  <c r="N230"/>
  <c r="J230"/>
  <c r="F230"/>
  <c r="R229"/>
  <c r="N229"/>
  <c r="J229"/>
  <c r="F229"/>
  <c r="R226"/>
  <c r="N226"/>
  <c r="J226"/>
  <c r="F226"/>
  <c r="R225"/>
  <c r="N225"/>
  <c r="J225"/>
  <c r="F225"/>
  <c r="R218"/>
  <c r="N218"/>
  <c r="J218"/>
  <c r="F218"/>
  <c r="R216"/>
  <c r="N216"/>
  <c r="J216"/>
  <c r="F216"/>
  <c r="R215"/>
  <c r="N215"/>
  <c r="J215"/>
  <c r="F215"/>
  <c r="R212"/>
  <c r="N212"/>
  <c r="J212"/>
  <c r="F212"/>
  <c r="R210"/>
  <c r="N210"/>
  <c r="J210"/>
  <c r="F210"/>
  <c r="R209"/>
  <c r="N209"/>
  <c r="J209"/>
  <c r="F209"/>
  <c r="R208"/>
  <c r="N208"/>
  <c r="J208"/>
  <c r="F208"/>
  <c r="R206"/>
  <c r="N206"/>
  <c r="J206"/>
  <c r="F206"/>
  <c r="R204"/>
  <c r="N204"/>
  <c r="J204"/>
  <c r="F204"/>
  <c r="R203"/>
  <c r="N203"/>
  <c r="J203"/>
  <c r="F203"/>
  <c r="R202"/>
  <c r="N202"/>
  <c r="J202"/>
  <c r="F202"/>
  <c r="R201"/>
  <c r="N201"/>
  <c r="J201"/>
  <c r="F201"/>
  <c r="R200"/>
  <c r="N200"/>
  <c r="J200"/>
  <c r="F200"/>
  <c r="R199"/>
  <c r="N199"/>
  <c r="J199"/>
  <c r="F199"/>
  <c r="R197"/>
  <c r="N197"/>
  <c r="J197"/>
  <c r="F197"/>
  <c r="R196"/>
  <c r="P196"/>
  <c r="O196"/>
  <c r="N196"/>
  <c r="J196"/>
  <c r="F196"/>
  <c r="R194"/>
  <c r="N194"/>
  <c r="J194"/>
  <c r="F194"/>
  <c r="R193"/>
  <c r="N193"/>
  <c r="J193"/>
  <c r="F193"/>
  <c r="R192"/>
  <c r="N192"/>
  <c r="J192"/>
  <c r="F192"/>
  <c r="R168"/>
  <c r="N168"/>
  <c r="J168"/>
  <c r="F168"/>
  <c r="R166"/>
  <c r="N166"/>
  <c r="J166"/>
  <c r="F166"/>
  <c r="R165"/>
  <c r="N165"/>
  <c r="J165"/>
  <c r="F165"/>
  <c r="R164"/>
  <c r="N164"/>
  <c r="J164"/>
  <c r="F164"/>
  <c r="R161"/>
  <c r="N161"/>
  <c r="J161"/>
  <c r="F161"/>
  <c r="R160"/>
  <c r="N160"/>
  <c r="J160"/>
  <c r="F160"/>
  <c r="R159"/>
  <c r="N159"/>
  <c r="J159"/>
  <c r="F159"/>
  <c r="R158"/>
  <c r="N158"/>
  <c r="J158"/>
  <c r="F158"/>
  <c r="R157"/>
  <c r="N157"/>
  <c r="J157"/>
  <c r="F157"/>
  <c r="R156"/>
  <c r="N156"/>
  <c r="J156"/>
  <c r="F156"/>
  <c r="R155"/>
  <c r="N155"/>
  <c r="J155"/>
  <c r="F155"/>
  <c r="R153"/>
  <c r="N153"/>
  <c r="J153"/>
  <c r="F153"/>
  <c r="R152"/>
  <c r="N152"/>
  <c r="J152"/>
  <c r="F152"/>
  <c r="R151"/>
  <c r="N151"/>
  <c r="J151"/>
  <c r="F151"/>
  <c r="R150"/>
  <c r="N150"/>
  <c r="J150"/>
  <c r="F150"/>
  <c r="R136"/>
  <c r="N136"/>
  <c r="J136"/>
  <c r="F136"/>
  <c r="R134"/>
  <c r="N134"/>
  <c r="J134"/>
  <c r="F134"/>
  <c r="R133"/>
  <c r="N133"/>
  <c r="J133"/>
  <c r="F133"/>
  <c r="R131"/>
  <c r="N131"/>
  <c r="J131"/>
  <c r="F131"/>
  <c r="R130"/>
  <c r="N130"/>
  <c r="J130"/>
  <c r="F130"/>
  <c r="R128"/>
  <c r="N128"/>
  <c r="J128"/>
  <c r="F128"/>
  <c r="R125"/>
  <c r="N125"/>
  <c r="J125"/>
  <c r="F125"/>
  <c r="R124"/>
  <c r="N124"/>
  <c r="J124"/>
  <c r="F124"/>
  <c r="R123"/>
  <c r="N123"/>
  <c r="J123"/>
  <c r="F123"/>
  <c r="R121"/>
  <c r="N121"/>
  <c r="J121"/>
  <c r="F121"/>
  <c r="R115"/>
  <c r="N115"/>
  <c r="J115"/>
  <c r="F115"/>
  <c r="R116"/>
  <c r="N116"/>
  <c r="J116"/>
  <c r="F116"/>
  <c r="R114"/>
  <c r="N114"/>
  <c r="J114"/>
  <c r="F114"/>
  <c r="R113"/>
  <c r="N113"/>
  <c r="J113"/>
  <c r="F113"/>
  <c r="R111"/>
  <c r="N111"/>
  <c r="J111"/>
  <c r="F111"/>
  <c r="R109"/>
  <c r="N109"/>
  <c r="J109"/>
  <c r="F109"/>
  <c r="R108"/>
  <c r="N108"/>
  <c r="J108"/>
  <c r="F108"/>
  <c r="R107"/>
  <c r="N107"/>
  <c r="J107"/>
  <c r="F107"/>
  <c r="R106"/>
  <c r="N106"/>
  <c r="J106"/>
  <c r="F106"/>
  <c r="R105"/>
  <c r="N105"/>
  <c r="J105"/>
  <c r="F105"/>
  <c r="R103"/>
  <c r="N103"/>
  <c r="J103"/>
  <c r="F103"/>
  <c r="R101"/>
  <c r="N101"/>
  <c r="J101"/>
  <c r="F101"/>
  <c r="R98"/>
  <c r="N98"/>
  <c r="J98"/>
  <c r="F98"/>
  <c r="R97"/>
  <c r="R96"/>
  <c r="N97"/>
  <c r="N96"/>
  <c r="J97"/>
  <c r="J96"/>
  <c r="F97"/>
  <c r="F96"/>
  <c r="R73"/>
  <c r="N73"/>
  <c r="J73"/>
  <c r="F73"/>
  <c r="R66"/>
  <c r="N66"/>
  <c r="J66"/>
  <c r="F66"/>
  <c r="R65"/>
  <c r="N65"/>
  <c r="J65"/>
  <c r="F65"/>
  <c r="U65" s="1"/>
  <c r="R64"/>
  <c r="N64"/>
  <c r="J64"/>
  <c r="F64"/>
  <c r="R62"/>
  <c r="N62"/>
  <c r="J62"/>
  <c r="F62"/>
  <c r="R61"/>
  <c r="N61"/>
  <c r="J61"/>
  <c r="F61"/>
  <c r="F54"/>
  <c r="J54"/>
  <c r="N54"/>
  <c r="R54"/>
  <c r="F55"/>
  <c r="J55"/>
  <c r="N55"/>
  <c r="R55"/>
  <c r="F56"/>
  <c r="J56"/>
  <c r="N56"/>
  <c r="R56"/>
  <c r="F57"/>
  <c r="J57"/>
  <c r="N57"/>
  <c r="R57"/>
  <c r="F58"/>
  <c r="J58"/>
  <c r="N58"/>
  <c r="R58"/>
  <c r="F48"/>
  <c r="J48"/>
  <c r="N48"/>
  <c r="U48" s="1"/>
  <c r="R48"/>
  <c r="F49"/>
  <c r="U49" s="1"/>
  <c r="J49"/>
  <c r="N49"/>
  <c r="R49"/>
  <c r="F50"/>
  <c r="U50" s="1"/>
  <c r="J50"/>
  <c r="N50"/>
  <c r="R50"/>
  <c r="F51"/>
  <c r="J51"/>
  <c r="N51"/>
  <c r="U51" s="1"/>
  <c r="R51"/>
  <c r="F52"/>
  <c r="J52"/>
  <c r="N52"/>
  <c r="U52" s="1"/>
  <c r="R52"/>
  <c r="R45"/>
  <c r="N45"/>
  <c r="J45"/>
  <c r="U45" s="1"/>
  <c r="F45"/>
  <c r="R44"/>
  <c r="N44"/>
  <c r="J44"/>
  <c r="F44"/>
  <c r="R43"/>
  <c r="N43"/>
  <c r="J43"/>
  <c r="F43"/>
  <c r="R42"/>
  <c r="U42" s="1"/>
  <c r="N42"/>
  <c r="J42"/>
  <c r="F42"/>
  <c r="R38"/>
  <c r="N38"/>
  <c r="J38"/>
  <c r="F38"/>
  <c r="R37"/>
  <c r="N37"/>
  <c r="J37"/>
  <c r="F37"/>
  <c r="R35"/>
  <c r="N35"/>
  <c r="J35"/>
  <c r="F35"/>
  <c r="R32"/>
  <c r="N32"/>
  <c r="J32"/>
  <c r="F32"/>
  <c r="R30"/>
  <c r="N30"/>
  <c r="J30"/>
  <c r="F30"/>
  <c r="R28"/>
  <c r="N28"/>
  <c r="J28"/>
  <c r="F28"/>
  <c r="R24"/>
  <c r="R23"/>
  <c r="R22"/>
  <c r="R21"/>
  <c r="R20"/>
  <c r="R18"/>
  <c r="R16"/>
  <c r="R14"/>
  <c r="R12"/>
  <c r="R10"/>
  <c r="N24"/>
  <c r="J24"/>
  <c r="F24"/>
  <c r="N23"/>
  <c r="J23"/>
  <c r="F23"/>
  <c r="N22"/>
  <c r="J22"/>
  <c r="F22"/>
  <c r="N21"/>
  <c r="J21"/>
  <c r="F21"/>
  <c r="N20"/>
  <c r="J20"/>
  <c r="F20"/>
  <c r="N18"/>
  <c r="J18"/>
  <c r="F18"/>
  <c r="N16"/>
  <c r="J16"/>
  <c r="F16"/>
  <c r="N14"/>
  <c r="J14"/>
  <c r="F14"/>
  <c r="N12"/>
  <c r="J12"/>
  <c r="F12"/>
  <c r="N10"/>
  <c r="J10"/>
  <c r="F10"/>
  <c r="T181" l="1"/>
  <c r="U181"/>
  <c r="V181"/>
  <c r="W181"/>
  <c r="S181"/>
  <c r="T179"/>
  <c r="U179"/>
  <c r="V179"/>
  <c r="W179"/>
  <c r="S179"/>
  <c r="T177"/>
  <c r="U177"/>
  <c r="V177"/>
  <c r="W177"/>
  <c r="S177"/>
  <c r="X170"/>
  <c r="Y170"/>
  <c r="Z170"/>
  <c r="V142"/>
  <c r="W142"/>
  <c r="V144"/>
  <c r="W144"/>
  <c r="T144"/>
  <c r="U144"/>
  <c r="S144"/>
  <c r="T142"/>
  <c r="U142"/>
  <c r="S142"/>
  <c r="X112"/>
  <c r="Y112"/>
  <c r="Z112"/>
  <c r="T86"/>
  <c r="U86"/>
  <c r="V86"/>
  <c r="W86"/>
  <c r="S86"/>
  <c r="V84"/>
  <c r="W84"/>
  <c r="T84"/>
  <c r="U84"/>
  <c r="S84"/>
  <c r="X82"/>
  <c r="O110" i="10" l="1"/>
  <c r="O109"/>
  <c r="O214"/>
  <c r="O215"/>
  <c r="R215" s="1"/>
  <c r="G267" i="58"/>
  <c r="G266"/>
  <c r="G263"/>
  <c r="G262"/>
  <c r="G261"/>
  <c r="G257"/>
  <c r="G256"/>
  <c r="G254"/>
  <c r="G252"/>
  <c r="G251"/>
  <c r="G248"/>
  <c r="G247"/>
  <c r="G246"/>
  <c r="G245"/>
  <c r="G242"/>
  <c r="G241"/>
  <c r="G240"/>
  <c r="G238"/>
  <c r="G237"/>
  <c r="G236"/>
  <c r="G234"/>
  <c r="G232"/>
  <c r="G231"/>
  <c r="G230"/>
  <c r="G229"/>
  <c r="G228"/>
  <c r="G227"/>
  <c r="G225"/>
  <c r="G223"/>
  <c r="G222"/>
  <c r="G220"/>
  <c r="G219"/>
  <c r="G218"/>
  <c r="G201"/>
  <c r="G193"/>
  <c r="G191"/>
  <c r="G189"/>
  <c r="G188"/>
  <c r="G187"/>
  <c r="G184"/>
  <c r="G183"/>
  <c r="G182"/>
  <c r="G181"/>
  <c r="G180"/>
  <c r="G179"/>
  <c r="G178"/>
  <c r="G176"/>
  <c r="G175"/>
  <c r="G174"/>
  <c r="G173"/>
  <c r="G163"/>
  <c r="G155"/>
  <c r="G153"/>
  <c r="G152"/>
  <c r="G150"/>
  <c r="G149"/>
  <c r="G147"/>
  <c r="G144"/>
  <c r="G143"/>
  <c r="G142"/>
  <c r="G140"/>
  <c r="G136"/>
  <c r="G135"/>
  <c r="G134"/>
  <c r="G133"/>
  <c r="G132"/>
  <c r="G131"/>
  <c r="G129"/>
  <c r="G128"/>
  <c r="G127"/>
  <c r="G126"/>
  <c r="G125"/>
  <c r="G124"/>
  <c r="G123"/>
  <c r="G121"/>
  <c r="G119"/>
  <c r="G117"/>
  <c r="G116"/>
  <c r="G115"/>
  <c r="G114"/>
  <c r="G109"/>
  <c r="G108"/>
  <c r="G100"/>
  <c r="G80"/>
  <c r="G78"/>
  <c r="G74"/>
  <c r="G73"/>
  <c r="G71"/>
  <c r="G70"/>
  <c r="G69"/>
  <c r="G67"/>
  <c r="G66"/>
  <c r="G63"/>
  <c r="G62"/>
  <c r="G61"/>
  <c r="G60"/>
  <c r="G59"/>
  <c r="G57"/>
  <c r="G56"/>
  <c r="G55"/>
  <c r="G54"/>
  <c r="G53"/>
  <c r="G52"/>
  <c r="G50"/>
  <c r="G49"/>
  <c r="G48"/>
  <c r="G47"/>
  <c r="G43"/>
  <c r="G42"/>
  <c r="G40"/>
  <c r="G39"/>
  <c r="G37"/>
  <c r="G35"/>
  <c r="G33"/>
  <c r="G29"/>
  <c r="G28"/>
  <c r="G27"/>
  <c r="G26"/>
  <c r="G25"/>
  <c r="G23"/>
  <c r="G21"/>
  <c r="G19"/>
  <c r="G17"/>
  <c r="G15"/>
  <c r="E267"/>
  <c r="E266"/>
  <c r="E263"/>
  <c r="E262"/>
  <c r="E261"/>
  <c r="E257"/>
  <c r="E256"/>
  <c r="E254"/>
  <c r="E252"/>
  <c r="E251"/>
  <c r="E248"/>
  <c r="E247"/>
  <c r="E246"/>
  <c r="E245"/>
  <c r="E242"/>
  <c r="E241"/>
  <c r="E240"/>
  <c r="E238"/>
  <c r="E237"/>
  <c r="E236"/>
  <c r="E234"/>
  <c r="E232"/>
  <c r="E231"/>
  <c r="E230"/>
  <c r="E229"/>
  <c r="E228"/>
  <c r="E227"/>
  <c r="E225"/>
  <c r="E223"/>
  <c r="E222"/>
  <c r="E220"/>
  <c r="E219"/>
  <c r="E218"/>
  <c r="E201"/>
  <c r="E193"/>
  <c r="E191"/>
  <c r="E189"/>
  <c r="E188"/>
  <c r="E187"/>
  <c r="E184"/>
  <c r="E183"/>
  <c r="E182"/>
  <c r="E181"/>
  <c r="E180"/>
  <c r="E179"/>
  <c r="E178"/>
  <c r="E176"/>
  <c r="E175"/>
  <c r="E174"/>
  <c r="E173"/>
  <c r="E163"/>
  <c r="E155"/>
  <c r="E153"/>
  <c r="E152"/>
  <c r="E150"/>
  <c r="E149"/>
  <c r="E147"/>
  <c r="E144"/>
  <c r="E143"/>
  <c r="E142"/>
  <c r="E140"/>
  <c r="E136"/>
  <c r="E135"/>
  <c r="E134"/>
  <c r="E133"/>
  <c r="E132"/>
  <c r="E131"/>
  <c r="E129"/>
  <c r="E128"/>
  <c r="E127"/>
  <c r="E126"/>
  <c r="E125"/>
  <c r="E124"/>
  <c r="E123"/>
  <c r="E121"/>
  <c r="E119"/>
  <c r="E117"/>
  <c r="E116"/>
  <c r="E115"/>
  <c r="E114"/>
  <c r="E109"/>
  <c r="E108"/>
  <c r="E104"/>
  <c r="E100"/>
  <c r="E80"/>
  <c r="E78"/>
  <c r="E74"/>
  <c r="E73"/>
  <c r="E71"/>
  <c r="E70"/>
  <c r="E69"/>
  <c r="E67"/>
  <c r="E66"/>
  <c r="E63"/>
  <c r="E62"/>
  <c r="E61"/>
  <c r="E60"/>
  <c r="E59"/>
  <c r="E57"/>
  <c r="E56"/>
  <c r="E55"/>
  <c r="E54"/>
  <c r="E53"/>
  <c r="E52"/>
  <c r="E50"/>
  <c r="E49"/>
  <c r="E48"/>
  <c r="E47"/>
  <c r="E43"/>
  <c r="E42"/>
  <c r="E40"/>
  <c r="E39"/>
  <c r="E37"/>
  <c r="E35"/>
  <c r="E33"/>
  <c r="E29"/>
  <c r="E28"/>
  <c r="E27"/>
  <c r="E26"/>
  <c r="E25"/>
  <c r="E23"/>
  <c r="E21"/>
  <c r="E19"/>
  <c r="E17"/>
  <c r="E15"/>
  <c r="V69" i="56"/>
  <c r="V68"/>
  <c r="S69"/>
  <c r="S68"/>
  <c r="P9" i="9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5" i="10" s="1"/>
  <c r="Q214" i="9"/>
  <c r="Q214" i="10" s="1"/>
  <c r="Q213" i="9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79"/>
  <c r="Q177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3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10" i="10" s="1"/>
  <c r="Q109" i="9"/>
  <c r="Q109" i="10" s="1"/>
  <c r="Q108" i="9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9" i="10" s="1"/>
  <c r="C83"/>
  <c r="G102" i="58" s="1"/>
  <c r="D83" i="9"/>
  <c r="E83"/>
  <c r="F83"/>
  <c r="G83"/>
  <c r="H83"/>
  <c r="I83"/>
  <c r="J83"/>
  <c r="K83"/>
  <c r="L83"/>
  <c r="M83"/>
  <c r="N83"/>
  <c r="C83"/>
  <c r="R214" i="10" l="1"/>
  <c r="R110"/>
  <c r="E102" i="58"/>
  <c r="R109" i="10"/>
  <c r="D142" i="9"/>
  <c r="E142"/>
  <c r="F142"/>
  <c r="G142"/>
  <c r="H142"/>
  <c r="I142"/>
  <c r="J142"/>
  <c r="K142"/>
  <c r="L142"/>
  <c r="M142"/>
  <c r="N142"/>
  <c r="C142"/>
  <c r="E165" i="58" l="1"/>
  <c r="Q142" i="9"/>
  <c r="D144"/>
  <c r="E144"/>
  <c r="F144"/>
  <c r="G144"/>
  <c r="H144"/>
  <c r="I144"/>
  <c r="J144"/>
  <c r="K144"/>
  <c r="L144"/>
  <c r="M144"/>
  <c r="N144"/>
  <c r="C144"/>
  <c r="D176"/>
  <c r="E176"/>
  <c r="F176"/>
  <c r="G176"/>
  <c r="H176"/>
  <c r="I176"/>
  <c r="J176"/>
  <c r="K176"/>
  <c r="L176"/>
  <c r="M176"/>
  <c r="N176"/>
  <c r="C176"/>
  <c r="D178"/>
  <c r="E178"/>
  <c r="F178"/>
  <c r="G178"/>
  <c r="H178"/>
  <c r="I178"/>
  <c r="J178"/>
  <c r="K178"/>
  <c r="L178"/>
  <c r="M178"/>
  <c r="N178"/>
  <c r="C178"/>
  <c r="D180"/>
  <c r="E180"/>
  <c r="F180"/>
  <c r="G180"/>
  <c r="H180"/>
  <c r="I180"/>
  <c r="J180"/>
  <c r="K180"/>
  <c r="L180"/>
  <c r="M180"/>
  <c r="N180"/>
  <c r="C180"/>
  <c r="Q180" l="1"/>
  <c r="E207" i="58"/>
  <c r="Q144" i="9"/>
  <c r="E167" i="58"/>
  <c r="E205"/>
  <c r="Q178" i="9"/>
  <c r="E203" i="58"/>
  <c r="Q176" i="9"/>
  <c r="L9" i="58" l="1"/>
  <c r="L13"/>
  <c r="L10" s="1"/>
  <c r="L196"/>
  <c r="L218"/>
  <c r="S218" s="1"/>
  <c r="D178" i="37" l="1"/>
  <c r="O174" i="10" l="1"/>
  <c r="K22" i="59" l="1"/>
  <c r="I100" i="58"/>
  <c r="I73"/>
  <c r="I67"/>
  <c r="I61"/>
  <c r="I56"/>
  <c r="I52"/>
  <c r="I47"/>
  <c r="I39"/>
  <c r="I25"/>
  <c r="I267"/>
  <c r="I261"/>
  <c r="I251"/>
  <c r="I245"/>
  <c r="I240"/>
  <c r="I234"/>
  <c r="I232"/>
  <c r="I229"/>
  <c r="I228"/>
  <c r="I222"/>
  <c r="I218"/>
  <c r="I175"/>
  <c r="I155"/>
  <c r="I134"/>
  <c r="I129"/>
  <c r="I125"/>
  <c r="I119"/>
  <c r="I114"/>
  <c r="F266"/>
  <c r="F263"/>
  <c r="F254"/>
  <c r="F246"/>
  <c r="F242"/>
  <c r="F240"/>
  <c r="F238"/>
  <c r="F236"/>
  <c r="F234"/>
  <c r="F232"/>
  <c r="F230"/>
  <c r="F228"/>
  <c r="F220"/>
  <c r="F218"/>
  <c r="F207"/>
  <c r="F188"/>
  <c r="F182"/>
  <c r="F180"/>
  <c r="F179"/>
  <c r="F176"/>
  <c r="F175"/>
  <c r="F173"/>
  <c r="F167"/>
  <c r="F165"/>
  <c r="F152"/>
  <c r="F150"/>
  <c r="Q114" i="10"/>
  <c r="F132" i="58"/>
  <c r="F131"/>
  <c r="F128"/>
  <c r="F127"/>
  <c r="F125"/>
  <c r="F124"/>
  <c r="F123"/>
  <c r="F121"/>
  <c r="F119"/>
  <c r="F116"/>
  <c r="F115"/>
  <c r="F109"/>
  <c r="F104"/>
  <c r="T69" i="56"/>
  <c r="F73" i="58"/>
  <c r="F70"/>
  <c r="F69"/>
  <c r="F67"/>
  <c r="F59"/>
  <c r="F57"/>
  <c r="F55"/>
  <c r="F54"/>
  <c r="F53"/>
  <c r="F50"/>
  <c r="F47"/>
  <c r="F43"/>
  <c r="F42"/>
  <c r="F39"/>
  <c r="F37"/>
  <c r="F33"/>
  <c r="F29"/>
  <c r="F27"/>
  <c r="F26"/>
  <c r="F25"/>
  <c r="F21"/>
  <c r="F17"/>
  <c r="X171" i="56"/>
  <c r="X164"/>
  <c r="X158"/>
  <c r="X136"/>
  <c r="X47"/>
  <c r="X23"/>
  <c r="X21"/>
  <c r="X226"/>
  <c r="X225"/>
  <c r="X220"/>
  <c r="X218"/>
  <c r="X209"/>
  <c r="X208"/>
  <c r="X203"/>
  <c r="X202"/>
  <c r="X199"/>
  <c r="X194"/>
  <c r="X193"/>
  <c r="X159"/>
  <c r="X155"/>
  <c r="X151"/>
  <c r="X125"/>
  <c r="X109"/>
  <c r="X108"/>
  <c r="X90"/>
  <c r="X64"/>
  <c r="M54" i="59"/>
  <c r="G54"/>
  <c r="M51"/>
  <c r="G51"/>
  <c r="M48"/>
  <c r="G48"/>
  <c r="G43"/>
  <c r="G37"/>
  <c r="M35"/>
  <c r="G35"/>
  <c r="G28"/>
  <c r="G25"/>
  <c r="I22"/>
  <c r="H22"/>
  <c r="L22" s="1"/>
  <c r="G22"/>
  <c r="T271" i="58"/>
  <c r="S271"/>
  <c r="N271"/>
  <c r="T270"/>
  <c r="S270"/>
  <c r="N270"/>
  <c r="T269"/>
  <c r="S269"/>
  <c r="N269"/>
  <c r="R268"/>
  <c r="Q268"/>
  <c r="P268"/>
  <c r="O268"/>
  <c r="M268"/>
  <c r="L268"/>
  <c r="Z261"/>
  <c r="X261"/>
  <c r="V261"/>
  <c r="T261"/>
  <c r="S261"/>
  <c r="M261"/>
  <c r="F261"/>
  <c r="R258"/>
  <c r="Q258"/>
  <c r="P258"/>
  <c r="O258"/>
  <c r="L258"/>
  <c r="F257"/>
  <c r="Z251"/>
  <c r="X251"/>
  <c r="V251"/>
  <c r="T251"/>
  <c r="S251"/>
  <c r="M251"/>
  <c r="N251" s="1"/>
  <c r="R249"/>
  <c r="Q249"/>
  <c r="P249"/>
  <c r="S249" s="1"/>
  <c r="O249"/>
  <c r="L249"/>
  <c r="I248"/>
  <c r="Z245"/>
  <c r="X245"/>
  <c r="V245"/>
  <c r="T245"/>
  <c r="S245"/>
  <c r="N245"/>
  <c r="M245"/>
  <c r="M243" s="1"/>
  <c r="F245"/>
  <c r="R243"/>
  <c r="Q243"/>
  <c r="P243"/>
  <c r="O243"/>
  <c r="N243"/>
  <c r="L243"/>
  <c r="F241"/>
  <c r="Z239"/>
  <c r="X239"/>
  <c r="V239"/>
  <c r="T239"/>
  <c r="S239"/>
  <c r="M239"/>
  <c r="N239" s="1"/>
  <c r="F237"/>
  <c r="I236"/>
  <c r="Z235"/>
  <c r="X235"/>
  <c r="V235"/>
  <c r="T235"/>
  <c r="S235"/>
  <c r="M235"/>
  <c r="N235" s="1"/>
  <c r="I230"/>
  <c r="F229"/>
  <c r="Z226"/>
  <c r="X226"/>
  <c r="V226"/>
  <c r="T226"/>
  <c r="L226"/>
  <c r="Z225"/>
  <c r="X225"/>
  <c r="V225"/>
  <c r="T225"/>
  <c r="L225"/>
  <c r="M225" s="1"/>
  <c r="F225"/>
  <c r="T223"/>
  <c r="S223"/>
  <c r="N223"/>
  <c r="I223"/>
  <c r="F222"/>
  <c r="Z221"/>
  <c r="X221"/>
  <c r="V221"/>
  <c r="T221"/>
  <c r="L221"/>
  <c r="M221" s="1"/>
  <c r="N221" s="1"/>
  <c r="Z220"/>
  <c r="X220"/>
  <c r="V220"/>
  <c r="T220"/>
  <c r="S220"/>
  <c r="M220"/>
  <c r="N220" s="1"/>
  <c r="Z219"/>
  <c r="X219"/>
  <c r="V219"/>
  <c r="T219"/>
  <c r="L219"/>
  <c r="S219" s="1"/>
  <c r="Z218"/>
  <c r="X218"/>
  <c r="V218"/>
  <c r="T218"/>
  <c r="R215"/>
  <c r="Q215"/>
  <c r="P215"/>
  <c r="O215"/>
  <c r="F205"/>
  <c r="F201"/>
  <c r="T198"/>
  <c r="S198"/>
  <c r="N198"/>
  <c r="R197"/>
  <c r="R195" s="1"/>
  <c r="Y196"/>
  <c r="X196" s="1"/>
  <c r="W196"/>
  <c r="T196"/>
  <c r="S196"/>
  <c r="Z193"/>
  <c r="X193"/>
  <c r="V193"/>
  <c r="T193"/>
  <c r="L193"/>
  <c r="S193" s="1"/>
  <c r="F193"/>
  <c r="Z191"/>
  <c r="X191"/>
  <c r="V191"/>
  <c r="T191"/>
  <c r="S191"/>
  <c r="M191"/>
  <c r="I191"/>
  <c r="R190"/>
  <c r="Q190"/>
  <c r="P190"/>
  <c r="O190"/>
  <c r="L190"/>
  <c r="Z189"/>
  <c r="X189"/>
  <c r="V189"/>
  <c r="T189"/>
  <c r="S189"/>
  <c r="N189"/>
  <c r="F189"/>
  <c r="Z188"/>
  <c r="X188"/>
  <c r="V188"/>
  <c r="T188"/>
  <c r="S188"/>
  <c r="M188"/>
  <c r="Z187"/>
  <c r="X187"/>
  <c r="V187"/>
  <c r="T187"/>
  <c r="S187"/>
  <c r="N187"/>
  <c r="M187"/>
  <c r="R186"/>
  <c r="Q186"/>
  <c r="P186"/>
  <c r="O186"/>
  <c r="L186"/>
  <c r="T185"/>
  <c r="S185"/>
  <c r="N185"/>
  <c r="T184"/>
  <c r="S184"/>
  <c r="N184"/>
  <c r="T183"/>
  <c r="S183"/>
  <c r="N183"/>
  <c r="T182"/>
  <c r="S182"/>
  <c r="N182"/>
  <c r="T181"/>
  <c r="S181"/>
  <c r="N181"/>
  <c r="F181"/>
  <c r="Z180"/>
  <c r="X180"/>
  <c r="V180"/>
  <c r="T180"/>
  <c r="S180"/>
  <c r="M180"/>
  <c r="T179"/>
  <c r="S179"/>
  <c r="N179"/>
  <c r="T178"/>
  <c r="S178"/>
  <c r="N178"/>
  <c r="H178"/>
  <c r="F178"/>
  <c r="R177"/>
  <c r="Q177"/>
  <c r="P177"/>
  <c r="O177"/>
  <c r="L177"/>
  <c r="T176"/>
  <c r="S176"/>
  <c r="N176"/>
  <c r="T175"/>
  <c r="S175"/>
  <c r="N175"/>
  <c r="Z174"/>
  <c r="X174"/>
  <c r="V174"/>
  <c r="T174"/>
  <c r="S174"/>
  <c r="M174"/>
  <c r="N174" s="1"/>
  <c r="Z173"/>
  <c r="X173"/>
  <c r="V173"/>
  <c r="T173"/>
  <c r="S173"/>
  <c r="M173"/>
  <c r="N173" s="1"/>
  <c r="R172"/>
  <c r="Q172"/>
  <c r="P172"/>
  <c r="O172"/>
  <c r="L172"/>
  <c r="T171"/>
  <c r="S171"/>
  <c r="N171"/>
  <c r="T160"/>
  <c r="S160"/>
  <c r="N160"/>
  <c r="T158"/>
  <c r="S158"/>
  <c r="M158"/>
  <c r="N158" s="1"/>
  <c r="H155"/>
  <c r="F155"/>
  <c r="Z153"/>
  <c r="X153"/>
  <c r="V153"/>
  <c r="T153"/>
  <c r="S153"/>
  <c r="M153"/>
  <c r="N153" s="1"/>
  <c r="L153"/>
  <c r="Z152"/>
  <c r="X152"/>
  <c r="V152"/>
  <c r="T152"/>
  <c r="L152"/>
  <c r="S152" s="1"/>
  <c r="R151"/>
  <c r="Q151"/>
  <c r="P151"/>
  <c r="O151"/>
  <c r="Z150"/>
  <c r="X150"/>
  <c r="V150"/>
  <c r="T150"/>
  <c r="S150"/>
  <c r="N150"/>
  <c r="Z149"/>
  <c r="X149"/>
  <c r="V149"/>
  <c r="T149"/>
  <c r="S149"/>
  <c r="M149"/>
  <c r="N149" s="1"/>
  <c r="Z147"/>
  <c r="X147"/>
  <c r="V147"/>
  <c r="T147"/>
  <c r="S147"/>
  <c r="M147"/>
  <c r="F147"/>
  <c r="R145"/>
  <c r="Q145"/>
  <c r="P145"/>
  <c r="O145"/>
  <c r="L145"/>
  <c r="Z141"/>
  <c r="X141"/>
  <c r="V141"/>
  <c r="T141"/>
  <c r="S141"/>
  <c r="M141"/>
  <c r="Z140"/>
  <c r="X140"/>
  <c r="V140"/>
  <c r="T140"/>
  <c r="S140"/>
  <c r="M140"/>
  <c r="N140" s="1"/>
  <c r="R139"/>
  <c r="Q139"/>
  <c r="P139"/>
  <c r="O139"/>
  <c r="L139"/>
  <c r="H135"/>
  <c r="I135"/>
  <c r="F135"/>
  <c r="Z134"/>
  <c r="X134"/>
  <c r="V134"/>
  <c r="T134"/>
  <c r="S134"/>
  <c r="M134"/>
  <c r="N134" s="1"/>
  <c r="F134"/>
  <c r="Z132"/>
  <c r="X132"/>
  <c r="V132"/>
  <c r="T132"/>
  <c r="S132"/>
  <c r="M132"/>
  <c r="N132" s="1"/>
  <c r="Z131"/>
  <c r="X131"/>
  <c r="V131"/>
  <c r="T131"/>
  <c r="S131"/>
  <c r="M131"/>
  <c r="R130"/>
  <c r="Q130"/>
  <c r="P130"/>
  <c r="O130"/>
  <c r="L130"/>
  <c r="T129"/>
  <c r="S129"/>
  <c r="N129"/>
  <c r="Z128"/>
  <c r="X128"/>
  <c r="V128"/>
  <c r="T128"/>
  <c r="S128"/>
  <c r="M128"/>
  <c r="N128" s="1"/>
  <c r="Z127"/>
  <c r="X127"/>
  <c r="V127"/>
  <c r="T127"/>
  <c r="S127"/>
  <c r="M127"/>
  <c r="N127" s="1"/>
  <c r="Z126"/>
  <c r="X126"/>
  <c r="V126"/>
  <c r="T126"/>
  <c r="S126"/>
  <c r="M126"/>
  <c r="N126" s="1"/>
  <c r="F126"/>
  <c r="Z125"/>
  <c r="X125"/>
  <c r="V125"/>
  <c r="T125"/>
  <c r="S125"/>
  <c r="M125"/>
  <c r="N125" s="1"/>
  <c r="Z124"/>
  <c r="X124"/>
  <c r="V124"/>
  <c r="T124"/>
  <c r="S124"/>
  <c r="M124"/>
  <c r="N124" s="1"/>
  <c r="Z123"/>
  <c r="X123"/>
  <c r="V123"/>
  <c r="T123"/>
  <c r="S123"/>
  <c r="M123"/>
  <c r="R122"/>
  <c r="Q122"/>
  <c r="P122"/>
  <c r="O122"/>
  <c r="L122"/>
  <c r="Z121"/>
  <c r="X121"/>
  <c r="V121"/>
  <c r="T121"/>
  <c r="S121"/>
  <c r="M121"/>
  <c r="M120" s="1"/>
  <c r="R120"/>
  <c r="Q120"/>
  <c r="P120"/>
  <c r="O120"/>
  <c r="L120"/>
  <c r="Z119"/>
  <c r="X119"/>
  <c r="V119"/>
  <c r="T119"/>
  <c r="S119"/>
  <c r="M119"/>
  <c r="N119" s="1"/>
  <c r="R118"/>
  <c r="Q118"/>
  <c r="P118"/>
  <c r="O118"/>
  <c r="L118"/>
  <c r="T117"/>
  <c r="S117"/>
  <c r="M117"/>
  <c r="N117" s="1"/>
  <c r="Z116"/>
  <c r="X116"/>
  <c r="V116"/>
  <c r="T116"/>
  <c r="S116"/>
  <c r="M116"/>
  <c r="N116" s="1"/>
  <c r="Z115"/>
  <c r="X115"/>
  <c r="V115"/>
  <c r="T115"/>
  <c r="S115"/>
  <c r="M115"/>
  <c r="N115" s="1"/>
  <c r="Z114"/>
  <c r="X114"/>
  <c r="V114"/>
  <c r="T114"/>
  <c r="S114"/>
  <c r="M114"/>
  <c r="N114" s="1"/>
  <c r="F114"/>
  <c r="R112"/>
  <c r="Q112"/>
  <c r="P112"/>
  <c r="O112"/>
  <c r="L112"/>
  <c r="D100"/>
  <c r="J98"/>
  <c r="I98"/>
  <c r="T95"/>
  <c r="S95"/>
  <c r="N95"/>
  <c r="Y93"/>
  <c r="X93" s="1"/>
  <c r="W93"/>
  <c r="T93"/>
  <c r="L93"/>
  <c r="R89"/>
  <c r="R84" s="1"/>
  <c r="Q89"/>
  <c r="P89"/>
  <c r="P84" s="1"/>
  <c r="P276" s="1"/>
  <c r="O89"/>
  <c r="O84" s="1"/>
  <c r="O276" s="1"/>
  <c r="M89"/>
  <c r="L89"/>
  <c r="L84" s="1"/>
  <c r="L276" s="1"/>
  <c r="R87"/>
  <c r="Q87"/>
  <c r="P87"/>
  <c r="P82" s="1"/>
  <c r="O87"/>
  <c r="O82" s="1"/>
  <c r="O274" s="1"/>
  <c r="Q84"/>
  <c r="Q276" s="1"/>
  <c r="Q82"/>
  <c r="Q274" s="1"/>
  <c r="F80"/>
  <c r="Z72"/>
  <c r="X72"/>
  <c r="V72"/>
  <c r="T72"/>
  <c r="S72"/>
  <c r="M72"/>
  <c r="N72" s="1"/>
  <c r="Z64"/>
  <c r="X64"/>
  <c r="V64"/>
  <c r="T64"/>
  <c r="S64"/>
  <c r="M64"/>
  <c r="N64" s="1"/>
  <c r="F61"/>
  <c r="F60"/>
  <c r="F56"/>
  <c r="F52"/>
  <c r="F49"/>
  <c r="F48"/>
  <c r="F40"/>
  <c r="Z30"/>
  <c r="X30"/>
  <c r="V30"/>
  <c r="T30"/>
  <c r="S30"/>
  <c r="M30"/>
  <c r="N30" s="1"/>
  <c r="I29"/>
  <c r="F28"/>
  <c r="Z13"/>
  <c r="X13"/>
  <c r="V13"/>
  <c r="T13"/>
  <c r="S13"/>
  <c r="M13"/>
  <c r="N13" s="1"/>
  <c r="T11"/>
  <c r="S11"/>
  <c r="N11"/>
  <c r="R10"/>
  <c r="Q10"/>
  <c r="P10"/>
  <c r="P8" s="1"/>
  <c r="O10"/>
  <c r="O8" s="1"/>
  <c r="Y9"/>
  <c r="X9" s="1"/>
  <c r="W9"/>
  <c r="V9" s="1"/>
  <c r="T9"/>
  <c r="M9"/>
  <c r="X200" i="56"/>
  <c r="X165"/>
  <c r="X103"/>
  <c r="X91"/>
  <c r="Z80"/>
  <c r="Y80"/>
  <c r="X80"/>
  <c r="T68"/>
  <c r="X28"/>
  <c r="L111" i="58" l="1"/>
  <c r="N121"/>
  <c r="S139"/>
  <c r="T177"/>
  <c r="X150" i="56"/>
  <c r="X98"/>
  <c r="I109" i="58"/>
  <c r="F143"/>
  <c r="X123" i="56"/>
  <c r="I187" i="58"/>
  <c r="X153" i="56"/>
  <c r="S10" i="58"/>
  <c r="T10"/>
  <c r="T112"/>
  <c r="Q111"/>
  <c r="T215"/>
  <c r="P197"/>
  <c r="X152" i="56"/>
  <c r="X131"/>
  <c r="I176" i="58"/>
  <c r="I127"/>
  <c r="I266"/>
  <c r="S9"/>
  <c r="F74"/>
  <c r="N89"/>
  <c r="T120"/>
  <c r="S243"/>
  <c r="X18" i="56"/>
  <c r="X38"/>
  <c r="X45"/>
  <c r="X50"/>
  <c r="F66" i="58"/>
  <c r="S120"/>
  <c r="Q197"/>
  <c r="Q195" s="1"/>
  <c r="X168" i="56"/>
  <c r="I181" i="58"/>
  <c r="I123"/>
  <c r="I136"/>
  <c r="I257"/>
  <c r="F142"/>
  <c r="T268"/>
  <c r="X96" i="56"/>
  <c r="X116"/>
  <c r="I126" i="58"/>
  <c r="I143"/>
  <c r="I150"/>
  <c r="X161" i="56"/>
  <c r="X157"/>
  <c r="X101"/>
  <c r="Q137" i="58"/>
  <c r="Q170"/>
  <c r="Q169" s="1"/>
  <c r="Q159" s="1"/>
  <c r="Q157" s="1"/>
  <c r="M219"/>
  <c r="N219" s="1"/>
  <c r="S225"/>
  <c r="X210" i="56"/>
  <c r="I173" i="58"/>
  <c r="I178"/>
  <c r="I182"/>
  <c r="I188"/>
  <c r="T87"/>
  <c r="O111"/>
  <c r="T122"/>
  <c r="T139"/>
  <c r="T172"/>
  <c r="X68" i="56"/>
  <c r="I33" i="58"/>
  <c r="I40"/>
  <c r="I48"/>
  <c r="I53"/>
  <c r="I57"/>
  <c r="I62"/>
  <c r="I74"/>
  <c r="I238"/>
  <c r="M84"/>
  <c r="M276" s="1"/>
  <c r="N276" s="1"/>
  <c r="S118"/>
  <c r="O170"/>
  <c r="O169" s="1"/>
  <c r="O159" s="1"/>
  <c r="O157" s="1"/>
  <c r="F252"/>
  <c r="S268"/>
  <c r="M22" i="59"/>
  <c r="X14" i="56"/>
  <c r="X35"/>
  <c r="X48"/>
  <c r="X57"/>
  <c r="X69"/>
  <c r="X130"/>
  <c r="I35" i="58"/>
  <c r="I78"/>
  <c r="I237"/>
  <c r="X105" i="56"/>
  <c r="X113"/>
  <c r="I133" i="58"/>
  <c r="I140"/>
  <c r="I149"/>
  <c r="I183"/>
  <c r="X117" i="56"/>
  <c r="I147" i="58"/>
  <c r="X133" i="56"/>
  <c r="I153" i="58"/>
  <c r="M10"/>
  <c r="M8" s="1"/>
  <c r="R82"/>
  <c r="R274" s="1"/>
  <c r="V274" s="1"/>
  <c r="N84"/>
  <c r="S89"/>
  <c r="R111"/>
  <c r="L151"/>
  <c r="S151" s="1"/>
  <c r="M152"/>
  <c r="M172"/>
  <c r="N172" s="1"/>
  <c r="T190"/>
  <c r="M193"/>
  <c r="F262"/>
  <c r="N268"/>
  <c r="X97" i="56"/>
  <c r="X111"/>
  <c r="X115"/>
  <c r="X124"/>
  <c r="X140"/>
  <c r="X156"/>
  <c r="X160"/>
  <c r="I108" i="58"/>
  <c r="I116"/>
  <c r="I144"/>
  <c r="I180"/>
  <c r="I184"/>
  <c r="I220"/>
  <c r="I227"/>
  <c r="I231"/>
  <c r="I242"/>
  <c r="I256"/>
  <c r="I263"/>
  <c r="T118"/>
  <c r="S122"/>
  <c r="T130"/>
  <c r="F136"/>
  <c r="O137"/>
  <c r="O94" s="1"/>
  <c r="T145"/>
  <c r="O197"/>
  <c r="O195" s="1"/>
  <c r="X22" i="56"/>
  <c r="X30"/>
  <c r="X49"/>
  <c r="X54"/>
  <c r="X65"/>
  <c r="X73"/>
  <c r="X12"/>
  <c r="X20"/>
  <c r="X24"/>
  <c r="X34"/>
  <c r="X42"/>
  <c r="X51"/>
  <c r="X56"/>
  <c r="X62"/>
  <c r="I15" i="58"/>
  <c r="I23"/>
  <c r="I28"/>
  <c r="I37"/>
  <c r="I43"/>
  <c r="I55"/>
  <c r="I66"/>
  <c r="I71"/>
  <c r="I80"/>
  <c r="L8"/>
  <c r="S8" s="1"/>
  <c r="Z9"/>
  <c r="T89"/>
  <c r="Z93"/>
  <c r="N120"/>
  <c r="F140"/>
  <c r="S172"/>
  <c r="S186"/>
  <c r="S221"/>
  <c r="T243"/>
  <c r="T249"/>
  <c r="T258"/>
  <c r="F62"/>
  <c r="F78"/>
  <c r="F153"/>
  <c r="F174"/>
  <c r="F183"/>
  <c r="F15"/>
  <c r="F187"/>
  <c r="F267"/>
  <c r="F129"/>
  <c r="F117"/>
  <c r="F133"/>
  <c r="F184"/>
  <c r="F163"/>
  <c r="I21"/>
  <c r="I27"/>
  <c r="I42"/>
  <c r="I59"/>
  <c r="I63"/>
  <c r="I131"/>
  <c r="I163"/>
  <c r="I219"/>
  <c r="I241"/>
  <c r="I247"/>
  <c r="I262"/>
  <c r="F23"/>
  <c r="F71"/>
  <c r="F63"/>
  <c r="F108"/>
  <c r="F149"/>
  <c r="F191"/>
  <c r="F203"/>
  <c r="F219"/>
  <c r="F223"/>
  <c r="F227"/>
  <c r="F231"/>
  <c r="F247"/>
  <c r="F251"/>
  <c r="J135"/>
  <c r="X16" i="56"/>
  <c r="X37"/>
  <c r="X44"/>
  <c r="X58"/>
  <c r="X99"/>
  <c r="X106"/>
  <c r="X114"/>
  <c r="X121"/>
  <c r="X128"/>
  <c r="X134"/>
  <c r="X192"/>
  <c r="X197"/>
  <c r="X201"/>
  <c r="X206"/>
  <c r="X212"/>
  <c r="X216"/>
  <c r="X230"/>
  <c r="X43"/>
  <c r="X52"/>
  <c r="X196"/>
  <c r="X204"/>
  <c r="X215"/>
  <c r="X221"/>
  <c r="X229"/>
  <c r="I17" i="58"/>
  <c r="I19"/>
  <c r="I26"/>
  <c r="I49"/>
  <c r="I50"/>
  <c r="I54"/>
  <c r="I69"/>
  <c r="I70"/>
  <c r="I115"/>
  <c r="I152"/>
  <c r="I174"/>
  <c r="I179"/>
  <c r="I193"/>
  <c r="I252"/>
  <c r="I117"/>
  <c r="I121"/>
  <c r="I142"/>
  <c r="J155"/>
  <c r="J178"/>
  <c r="I189"/>
  <c r="I225"/>
  <c r="I246"/>
  <c r="I254"/>
  <c r="I124"/>
  <c r="I132"/>
  <c r="X75" i="56"/>
  <c r="X66"/>
  <c r="X61"/>
  <c r="I60" i="58"/>
  <c r="X55" i="56"/>
  <c r="X32"/>
  <c r="Y115"/>
  <c r="F19" i="58"/>
  <c r="F35"/>
  <c r="F100"/>
  <c r="F144"/>
  <c r="Y155" i="56"/>
  <c r="F248" i="58"/>
  <c r="F256"/>
  <c r="Y136" i="56"/>
  <c r="X10"/>
  <c r="N9" i="58"/>
  <c r="P274"/>
  <c r="T274" s="1"/>
  <c r="R276"/>
  <c r="T276" s="1"/>
  <c r="T84"/>
  <c r="S93"/>
  <c r="M93"/>
  <c r="M112"/>
  <c r="T82"/>
  <c r="L87"/>
  <c r="Q8"/>
  <c r="R8"/>
  <c r="T8" s="1"/>
  <c r="S112"/>
  <c r="P111"/>
  <c r="N123"/>
  <c r="M122"/>
  <c r="N122" s="1"/>
  <c r="P195"/>
  <c r="T197"/>
  <c r="M218"/>
  <c r="L215"/>
  <c r="L197" s="1"/>
  <c r="L195" s="1"/>
  <c r="S84"/>
  <c r="V93"/>
  <c r="M139"/>
  <c r="N141"/>
  <c r="S177"/>
  <c r="P170"/>
  <c r="Z196"/>
  <c r="V196"/>
  <c r="M226"/>
  <c r="N226" s="1"/>
  <c r="S226"/>
  <c r="S276"/>
  <c r="I128"/>
  <c r="S130"/>
  <c r="S145"/>
  <c r="T151"/>
  <c r="R137"/>
  <c r="N188"/>
  <c r="M186"/>
  <c r="N186" s="1"/>
  <c r="S190"/>
  <c r="S258"/>
  <c r="M118"/>
  <c r="N118" s="1"/>
  <c r="N131"/>
  <c r="M130"/>
  <c r="N130" s="1"/>
  <c r="P137"/>
  <c r="N147"/>
  <c r="M145"/>
  <c r="N145" s="1"/>
  <c r="L170"/>
  <c r="L169" s="1"/>
  <c r="L159" s="1"/>
  <c r="L157" s="1"/>
  <c r="N180"/>
  <c r="M177"/>
  <c r="T186"/>
  <c r="R170"/>
  <c r="N191"/>
  <c r="M190"/>
  <c r="N190" s="1"/>
  <c r="N261"/>
  <c r="M258"/>
  <c r="N258" s="1"/>
  <c r="M196"/>
  <c r="M249"/>
  <c r="N249" s="1"/>
  <c r="X107" i="56"/>
  <c r="X166"/>
  <c r="N8" i="58" l="1"/>
  <c r="R94"/>
  <c r="Q94"/>
  <c r="Q88" s="1"/>
  <c r="N10"/>
  <c r="N152"/>
  <c r="M151"/>
  <c r="N151" s="1"/>
  <c r="S137"/>
  <c r="L94"/>
  <c r="L88" s="1"/>
  <c r="L83" s="1"/>
  <c r="L275" s="1"/>
  <c r="L137"/>
  <c r="O92"/>
  <c r="O88"/>
  <c r="N177"/>
  <c r="M170"/>
  <c r="N218"/>
  <c r="M215"/>
  <c r="L82"/>
  <c r="N112"/>
  <c r="M111"/>
  <c r="M137"/>
  <c r="N137" s="1"/>
  <c r="N139"/>
  <c r="T170"/>
  <c r="R169"/>
  <c r="T137"/>
  <c r="S170"/>
  <c r="P169"/>
  <c r="S197"/>
  <c r="S215"/>
  <c r="S195"/>
  <c r="T195"/>
  <c r="R92"/>
  <c r="N196"/>
  <c r="S111"/>
  <c r="P94"/>
  <c r="S87"/>
  <c r="T111"/>
  <c r="N93"/>
  <c r="M87"/>
  <c r="O81" i="10"/>
  <c r="Q92" i="58" l="1"/>
  <c r="L92"/>
  <c r="L86"/>
  <c r="Q83"/>
  <c r="Q86"/>
  <c r="O86"/>
  <c r="O83"/>
  <c r="H100"/>
  <c r="J100" s="1"/>
  <c r="N87"/>
  <c r="M82"/>
  <c r="P92"/>
  <c r="S94"/>
  <c r="T94"/>
  <c r="T169"/>
  <c r="R159"/>
  <c r="M94"/>
  <c r="N111"/>
  <c r="N215"/>
  <c r="M197"/>
  <c r="S169"/>
  <c r="P159"/>
  <c r="P88" s="1"/>
  <c r="L81"/>
  <c r="L274"/>
  <c r="S82"/>
  <c r="N170"/>
  <c r="M169"/>
  <c r="S92" l="1"/>
  <c r="T92"/>
  <c r="Z82" i="56"/>
  <c r="Y82"/>
  <c r="Q81" i="58"/>
  <c r="Q275"/>
  <c r="Q273" s="1"/>
  <c r="O81"/>
  <c r="O275"/>
  <c r="O273" s="1"/>
  <c r="N94"/>
  <c r="M92"/>
  <c r="N92" s="1"/>
  <c r="P83"/>
  <c r="S88"/>
  <c r="P86"/>
  <c r="S86" s="1"/>
  <c r="N82"/>
  <c r="M274"/>
  <c r="L273"/>
  <c r="S274"/>
  <c r="N197"/>
  <c r="M195"/>
  <c r="N195" s="1"/>
  <c r="R157"/>
  <c r="T159"/>
  <c r="R88"/>
  <c r="M159"/>
  <c r="N169"/>
  <c r="S159"/>
  <c r="P157"/>
  <c r="S157" s="1"/>
  <c r="M83" i="10"/>
  <c r="T157" i="58" l="1"/>
  <c r="M157"/>
  <c r="N157" s="1"/>
  <c r="N159"/>
  <c r="N274"/>
  <c r="M88"/>
  <c r="R83"/>
  <c r="T88"/>
  <c r="R86"/>
  <c r="T86" s="1"/>
  <c r="S83"/>
  <c r="P275"/>
  <c r="P81"/>
  <c r="S81" s="1"/>
  <c r="S275" l="1"/>
  <c r="P273"/>
  <c r="W273" s="1"/>
  <c r="T83"/>
  <c r="R81"/>
  <c r="T81" s="1"/>
  <c r="R275"/>
  <c r="V275" s="1"/>
  <c r="N88"/>
  <c r="M83"/>
  <c r="M86"/>
  <c r="N86" s="1"/>
  <c r="I201"/>
  <c r="Q160" i="10"/>
  <c r="S273" i="58" l="1"/>
  <c r="N83"/>
  <c r="M275"/>
  <c r="M81"/>
  <c r="N81" s="1"/>
  <c r="T275"/>
  <c r="R273"/>
  <c r="Y273" s="1"/>
  <c r="T273" l="1"/>
  <c r="N275"/>
  <c r="M273"/>
  <c r="N273" s="1"/>
  <c r="K180" i="10" l="1"/>
  <c r="K178"/>
  <c r="K176"/>
  <c r="K144"/>
  <c r="K142"/>
  <c r="K85"/>
  <c r="K83"/>
  <c r="W274" i="58" l="1"/>
  <c r="Y274"/>
  <c r="P240" i="9" l="1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2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O96" i="10" l="1"/>
  <c r="S238"/>
  <c r="S237"/>
  <c r="S233"/>
  <c r="S232"/>
  <c r="S231"/>
  <c r="S228"/>
  <c r="S226"/>
  <c r="S223"/>
  <c r="S222"/>
  <c r="S217"/>
  <c r="S216"/>
  <c r="S212"/>
  <c r="S208"/>
  <c r="S206"/>
  <c r="S199"/>
  <c r="S197"/>
  <c r="S194"/>
  <c r="S190"/>
  <c r="S189"/>
  <c r="S188"/>
  <c r="S187"/>
  <c r="S186"/>
  <c r="S185"/>
  <c r="S184"/>
  <c r="S183"/>
  <c r="S182"/>
  <c r="S181"/>
  <c r="S179"/>
  <c r="S177"/>
  <c r="S175"/>
  <c r="S173"/>
  <c r="S172"/>
  <c r="S171"/>
  <c r="S169"/>
  <c r="S167"/>
  <c r="S163"/>
  <c r="S162"/>
  <c r="S154"/>
  <c r="S149"/>
  <c r="S148"/>
  <c r="S147"/>
  <c r="S146"/>
  <c r="S145"/>
  <c r="S143"/>
  <c r="S141"/>
  <c r="S139"/>
  <c r="S138"/>
  <c r="S137"/>
  <c r="S135"/>
  <c r="S132"/>
  <c r="S129"/>
  <c r="S127"/>
  <c r="S126"/>
  <c r="S122"/>
  <c r="S120"/>
  <c r="S119"/>
  <c r="S118"/>
  <c r="S111"/>
  <c r="S103"/>
  <c r="S101"/>
  <c r="S99"/>
  <c r="S94"/>
  <c r="S93"/>
  <c r="S92"/>
  <c r="S91"/>
  <c r="S88"/>
  <c r="S87"/>
  <c r="S86"/>
  <c r="S84"/>
  <c r="S82"/>
  <c r="S81"/>
  <c r="S80"/>
  <c r="S78"/>
  <c r="S77"/>
  <c r="S76"/>
  <c r="S75"/>
  <c r="S73"/>
  <c r="S71"/>
  <c r="S70"/>
  <c r="S69"/>
  <c r="S66"/>
  <c r="S62"/>
  <c r="S59"/>
  <c r="S58"/>
  <c r="S45"/>
  <c r="S40"/>
  <c r="S39"/>
  <c r="S38"/>
  <c r="S35"/>
  <c r="S32"/>
  <c r="S30"/>
  <c r="S28"/>
  <c r="S26"/>
  <c r="S25"/>
  <c r="S24"/>
  <c r="S18"/>
  <c r="S16"/>
  <c r="S14"/>
  <c r="S12"/>
  <c r="S10"/>
  <c r="H115" i="58" l="1"/>
  <c r="J115" s="1"/>
  <c r="Y97" i="56" l="1"/>
  <c r="Q155" i="10" l="1"/>
  <c r="R155" s="1"/>
  <c r="Q136"/>
  <c r="R136" s="1"/>
  <c r="Q116"/>
  <c r="R116" s="1"/>
  <c r="Q81"/>
  <c r="R81" s="1"/>
  <c r="Q240" l="1"/>
  <c r="Q239"/>
  <c r="Q238"/>
  <c r="R238" s="1"/>
  <c r="Q237"/>
  <c r="R237" s="1"/>
  <c r="Q236"/>
  <c r="Q235"/>
  <c r="Q234"/>
  <c r="Q233"/>
  <c r="R233" s="1"/>
  <c r="Q232"/>
  <c r="R232" s="1"/>
  <c r="Q231"/>
  <c r="R231" s="1"/>
  <c r="Q230"/>
  <c r="Q228"/>
  <c r="R228" s="1"/>
  <c r="Q227"/>
  <c r="Q226"/>
  <c r="R226" s="1"/>
  <c r="Q224"/>
  <c r="Q223"/>
  <c r="R223" s="1"/>
  <c r="Q222"/>
  <c r="R222" s="1"/>
  <c r="Q220"/>
  <c r="Q219"/>
  <c r="Q218"/>
  <c r="Q217"/>
  <c r="R217" s="1"/>
  <c r="Q216"/>
  <c r="R216" s="1"/>
  <c r="Q212"/>
  <c r="R212" s="1"/>
  <c r="Q211"/>
  <c r="Q210"/>
  <c r="Q208"/>
  <c r="R208" s="1"/>
  <c r="Q207"/>
  <c r="Q206"/>
  <c r="R206" s="1"/>
  <c r="Q204"/>
  <c r="Q203"/>
  <c r="Q202"/>
  <c r="Q200"/>
  <c r="Q199"/>
  <c r="R199" s="1"/>
  <c r="Q198"/>
  <c r="Q197"/>
  <c r="R197" s="1"/>
  <c r="Q196"/>
  <c r="Q195"/>
  <c r="Q194"/>
  <c r="R194" s="1"/>
  <c r="Q192"/>
  <c r="Q191"/>
  <c r="Q190"/>
  <c r="R190" s="1"/>
  <c r="Q189"/>
  <c r="R189" s="1"/>
  <c r="Q188"/>
  <c r="R188" s="1"/>
  <c r="Q187"/>
  <c r="R187" s="1"/>
  <c r="Q186"/>
  <c r="R186" s="1"/>
  <c r="Q185"/>
  <c r="R185" s="1"/>
  <c r="Q184"/>
  <c r="R184" s="1"/>
  <c r="Q183"/>
  <c r="R183" s="1"/>
  <c r="Q182"/>
  <c r="R182" s="1"/>
  <c r="Q181"/>
  <c r="R181" s="1"/>
  <c r="Q180"/>
  <c r="Q179"/>
  <c r="R179" s="1"/>
  <c r="Q178"/>
  <c r="Q177"/>
  <c r="R177" s="1"/>
  <c r="Q176"/>
  <c r="Q175"/>
  <c r="R175" s="1"/>
  <c r="Q174"/>
  <c r="R174" s="1"/>
  <c r="Q173"/>
  <c r="R173" s="1"/>
  <c r="Q172"/>
  <c r="R172" s="1"/>
  <c r="Q171"/>
  <c r="R171" s="1"/>
  <c r="Q170"/>
  <c r="Q169"/>
  <c r="R169" s="1"/>
  <c r="Q168"/>
  <c r="Q167"/>
  <c r="R167" s="1"/>
  <c r="Q166"/>
  <c r="Q164"/>
  <c r="Q163"/>
  <c r="R163" s="1"/>
  <c r="Q162"/>
  <c r="R162" s="1"/>
  <c r="Q159"/>
  <c r="Q158"/>
  <c r="Q156"/>
  <c r="Q154"/>
  <c r="R154" s="1"/>
  <c r="Q152"/>
  <c r="Q151"/>
  <c r="Q150"/>
  <c r="Q149"/>
  <c r="R149" s="1"/>
  <c r="Q148"/>
  <c r="R148" s="1"/>
  <c r="Q147"/>
  <c r="R147" s="1"/>
  <c r="Q146"/>
  <c r="R146" s="1"/>
  <c r="Q145"/>
  <c r="R145" s="1"/>
  <c r="Q144"/>
  <c r="Q143"/>
  <c r="R143" s="1"/>
  <c r="Q142"/>
  <c r="Q141"/>
  <c r="R141" s="1"/>
  <c r="Q140"/>
  <c r="R140" s="1"/>
  <c r="Q139"/>
  <c r="R139" s="1"/>
  <c r="Q138"/>
  <c r="R138" s="1"/>
  <c r="Q137"/>
  <c r="R137" s="1"/>
  <c r="Q135"/>
  <c r="R135" s="1"/>
  <c r="Q134"/>
  <c r="Q132"/>
  <c r="R132" s="1"/>
  <c r="Q131"/>
  <c r="Q130"/>
  <c r="Q129"/>
  <c r="R129" s="1"/>
  <c r="Q128"/>
  <c r="Q127"/>
  <c r="R127" s="1"/>
  <c r="Q126"/>
  <c r="R126" s="1"/>
  <c r="Q124"/>
  <c r="Q123"/>
  <c r="Q122"/>
  <c r="R122" s="1"/>
  <c r="Q120"/>
  <c r="R120" s="1"/>
  <c r="Q119"/>
  <c r="R119" s="1"/>
  <c r="Q118"/>
  <c r="R118" s="1"/>
  <c r="Q115"/>
  <c r="Q112"/>
  <c r="Q111"/>
  <c r="R111" s="1"/>
  <c r="Q108"/>
  <c r="Q107"/>
  <c r="Q106"/>
  <c r="Q104"/>
  <c r="Q103"/>
  <c r="R103" s="1"/>
  <c r="Q102"/>
  <c r="Q101"/>
  <c r="R101" s="1"/>
  <c r="Q100"/>
  <c r="Q99"/>
  <c r="R99" s="1"/>
  <c r="Q98"/>
  <c r="Q96"/>
  <c r="R96" s="1"/>
  <c r="Q95"/>
  <c r="Q94"/>
  <c r="R94" s="1"/>
  <c r="Q93"/>
  <c r="R93" s="1"/>
  <c r="Q92"/>
  <c r="R92" s="1"/>
  <c r="Q91"/>
  <c r="R91" s="1"/>
  <c r="Q90"/>
  <c r="Q88"/>
  <c r="R88" s="1"/>
  <c r="Q87"/>
  <c r="R87" s="1"/>
  <c r="Q86"/>
  <c r="R86" s="1"/>
  <c r="Q84"/>
  <c r="R84" s="1"/>
  <c r="Q82"/>
  <c r="R82" s="1"/>
  <c r="Q80"/>
  <c r="R80" s="1"/>
  <c r="Q79"/>
  <c r="Q78"/>
  <c r="R78" s="1"/>
  <c r="Q77"/>
  <c r="R77" s="1"/>
  <c r="Q76"/>
  <c r="R76" s="1"/>
  <c r="Q75"/>
  <c r="R75" s="1"/>
  <c r="Q74"/>
  <c r="Q73"/>
  <c r="R73" s="1"/>
  <c r="Q72"/>
  <c r="Q71"/>
  <c r="R71" s="1"/>
  <c r="Q70"/>
  <c r="R70" s="1"/>
  <c r="Q69"/>
  <c r="R69" s="1"/>
  <c r="Q68"/>
  <c r="Q67"/>
  <c r="Q66"/>
  <c r="R66" s="1"/>
  <c r="Q64"/>
  <c r="Q63"/>
  <c r="Q62"/>
  <c r="R62" s="1"/>
  <c r="Q60"/>
  <c r="Q59"/>
  <c r="R59" s="1"/>
  <c r="Q58"/>
  <c r="R58" s="1"/>
  <c r="Q56"/>
  <c r="Q55"/>
  <c r="Q54"/>
  <c r="Q52"/>
  <c r="Q51"/>
  <c r="Q50"/>
  <c r="Q48"/>
  <c r="Q47"/>
  <c r="Q46"/>
  <c r="Q45"/>
  <c r="R45" s="1"/>
  <c r="Q44"/>
  <c r="Q43"/>
  <c r="Q42"/>
  <c r="Q40"/>
  <c r="R40" s="1"/>
  <c r="Q39"/>
  <c r="R39" s="1"/>
  <c r="Q38"/>
  <c r="R38" s="1"/>
  <c r="Q36"/>
  <c r="Q35"/>
  <c r="R35" s="1"/>
  <c r="Q34"/>
  <c r="Q32"/>
  <c r="R32" s="1"/>
  <c r="Q31"/>
  <c r="Q30"/>
  <c r="R30" s="1"/>
  <c r="Q28"/>
  <c r="R28" s="1"/>
  <c r="Q27"/>
  <c r="Q26"/>
  <c r="R26" s="1"/>
  <c r="Q25"/>
  <c r="R25" s="1"/>
  <c r="Q24"/>
  <c r="R24" s="1"/>
  <c r="Q23"/>
  <c r="Q22"/>
  <c r="Q20"/>
  <c r="Q19"/>
  <c r="Q18"/>
  <c r="R18" s="1"/>
  <c r="Q16"/>
  <c r="R16" s="1"/>
  <c r="Q15"/>
  <c r="Q14"/>
  <c r="R14" s="1"/>
  <c r="Q12"/>
  <c r="R12" s="1"/>
  <c r="Q11"/>
  <c r="Q10"/>
  <c r="R10" s="1"/>
  <c r="H242" i="37"/>
  <c r="H241"/>
  <c r="H237"/>
  <c r="H236"/>
  <c r="H235"/>
  <c r="H232"/>
  <c r="H230"/>
  <c r="H227"/>
  <c r="H226"/>
  <c r="H221"/>
  <c r="H220"/>
  <c r="H216"/>
  <c r="H212"/>
  <c r="H210"/>
  <c r="H203"/>
  <c r="H201"/>
  <c r="H198"/>
  <c r="H194"/>
  <c r="H193"/>
  <c r="H192"/>
  <c r="H191"/>
  <c r="H190"/>
  <c r="H189"/>
  <c r="H188"/>
  <c r="H187"/>
  <c r="H186"/>
  <c r="H185"/>
  <c r="H183"/>
  <c r="H181"/>
  <c r="H179"/>
  <c r="H177"/>
  <c r="H176"/>
  <c r="H175"/>
  <c r="H173"/>
  <c r="H171"/>
  <c r="H167"/>
  <c r="H166"/>
  <c r="D158"/>
  <c r="H157"/>
  <c r="H151"/>
  <c r="H150"/>
  <c r="H149"/>
  <c r="H148"/>
  <c r="H147"/>
  <c r="H145"/>
  <c r="H143"/>
  <c r="H141"/>
  <c r="H140"/>
  <c r="H139"/>
  <c r="D138"/>
  <c r="H137"/>
  <c r="H134"/>
  <c r="H131"/>
  <c r="H129"/>
  <c r="H128"/>
  <c r="H124"/>
  <c r="H122"/>
  <c r="H121"/>
  <c r="H120"/>
  <c r="D118"/>
  <c r="H113"/>
  <c r="H105"/>
  <c r="H103"/>
  <c r="H101"/>
  <c r="H96"/>
  <c r="H95"/>
  <c r="H94"/>
  <c r="H93"/>
  <c r="H90"/>
  <c r="H89"/>
  <c r="H88"/>
  <c r="H86"/>
  <c r="H84"/>
  <c r="C83"/>
  <c r="H82"/>
  <c r="H81"/>
  <c r="E81"/>
  <c r="H80"/>
  <c r="H79"/>
  <c r="H78"/>
  <c r="H77"/>
  <c r="H75"/>
  <c r="H73"/>
  <c r="H72"/>
  <c r="H71"/>
  <c r="H68"/>
  <c r="H64"/>
  <c r="H61"/>
  <c r="H60"/>
  <c r="H54"/>
  <c r="H47"/>
  <c r="H42"/>
  <c r="H41"/>
  <c r="H40"/>
  <c r="H37"/>
  <c r="H34"/>
  <c r="H32"/>
  <c r="H30"/>
  <c r="H28"/>
  <c r="H27"/>
  <c r="H26"/>
  <c r="H20"/>
  <c r="H18"/>
  <c r="H16"/>
  <c r="H14"/>
  <c r="H12"/>
  <c r="H158" l="1"/>
  <c r="Q153" i="10"/>
  <c r="Q117"/>
  <c r="Q121"/>
  <c r="Q125"/>
  <c r="Q133"/>
  <c r="Q13"/>
  <c r="Q17"/>
  <c r="Q21"/>
  <c r="Q29"/>
  <c r="Q33"/>
  <c r="Q37"/>
  <c r="Q41"/>
  <c r="Q49"/>
  <c r="Q53"/>
  <c r="Q57"/>
  <c r="Q61"/>
  <c r="Q65"/>
  <c r="Q85"/>
  <c r="Q89"/>
  <c r="Q97"/>
  <c r="Q105"/>
  <c r="Q113"/>
  <c r="Q157"/>
  <c r="Q161"/>
  <c r="Q165"/>
  <c r="Q193"/>
  <c r="Q201"/>
  <c r="Q205"/>
  <c r="Q209"/>
  <c r="Q213"/>
  <c r="Q221"/>
  <c r="Q225"/>
  <c r="Q229"/>
  <c r="H118" i="37"/>
  <c r="H138"/>
  <c r="H83" i="10" l="1"/>
  <c r="I83"/>
  <c r="G83" l="1"/>
  <c r="N83" l="1"/>
  <c r="L83"/>
  <c r="J83"/>
  <c r="F83"/>
  <c r="E83"/>
  <c r="D83"/>
  <c r="N85"/>
  <c r="M85"/>
  <c r="L85"/>
  <c r="J85"/>
  <c r="I85"/>
  <c r="H85"/>
  <c r="G85"/>
  <c r="F85"/>
  <c r="E85"/>
  <c r="D85"/>
  <c r="N142"/>
  <c r="M142"/>
  <c r="L142"/>
  <c r="J142"/>
  <c r="I142"/>
  <c r="H142"/>
  <c r="G142"/>
  <c r="F142"/>
  <c r="E142"/>
  <c r="D142"/>
  <c r="N144"/>
  <c r="M144"/>
  <c r="L144"/>
  <c r="J144"/>
  <c r="I144"/>
  <c r="H144"/>
  <c r="G144"/>
  <c r="F144"/>
  <c r="E144"/>
  <c r="D144"/>
  <c r="C144"/>
  <c r="G167" i="58" l="1"/>
  <c r="X144" i="56"/>
  <c r="I167" i="58"/>
  <c r="C142" i="10"/>
  <c r="C85"/>
  <c r="X86" i="56" l="1"/>
  <c r="G104" i="58"/>
  <c r="I104" s="1"/>
  <c r="X142" i="56"/>
  <c r="G165" i="58"/>
  <c r="I165" s="1"/>
  <c r="O198" i="10"/>
  <c r="R198" s="1"/>
  <c r="O196" i="9"/>
  <c r="O198"/>
  <c r="D225" i="58" l="1"/>
  <c r="D223"/>
  <c r="H225"/>
  <c r="J225" s="1"/>
  <c r="S198" i="10"/>
  <c r="C200" i="37"/>
  <c r="C202"/>
  <c r="D83"/>
  <c r="E83" s="1"/>
  <c r="D202"/>
  <c r="H83" l="1"/>
  <c r="E202"/>
  <c r="H202"/>
  <c r="N180" i="10" l="1"/>
  <c r="M180"/>
  <c r="L180"/>
  <c r="J180"/>
  <c r="I180"/>
  <c r="H180"/>
  <c r="G180"/>
  <c r="F180"/>
  <c r="D180"/>
  <c r="N178"/>
  <c r="M178"/>
  <c r="L178"/>
  <c r="J178"/>
  <c r="I178"/>
  <c r="H178"/>
  <c r="G178"/>
  <c r="F178"/>
  <c r="D178"/>
  <c r="N176"/>
  <c r="M176"/>
  <c r="L176"/>
  <c r="J176"/>
  <c r="I176"/>
  <c r="H176"/>
  <c r="G176"/>
  <c r="F176"/>
  <c r="D176"/>
  <c r="C180"/>
  <c r="C178"/>
  <c r="C176"/>
  <c r="G207" i="58" l="1"/>
  <c r="X177" i="56"/>
  <c r="G203" i="58"/>
  <c r="I203" s="1"/>
  <c r="G205"/>
  <c r="X179" i="56"/>
  <c r="I205" i="58"/>
  <c r="X181" i="56"/>
  <c r="I207" i="58"/>
  <c r="F102" l="1"/>
  <c r="X84" i="56"/>
  <c r="I102" i="58"/>
  <c r="P83" i="9"/>
  <c r="Q83" i="10" l="1"/>
  <c r="O240" l="1"/>
  <c r="R240" s="1"/>
  <c r="O239"/>
  <c r="R239" s="1"/>
  <c r="O236"/>
  <c r="R236" s="1"/>
  <c r="O235"/>
  <c r="R235" s="1"/>
  <c r="O234"/>
  <c r="R234" s="1"/>
  <c r="O230"/>
  <c r="R230" s="1"/>
  <c r="O229"/>
  <c r="R229" s="1"/>
  <c r="O227"/>
  <c r="R227" s="1"/>
  <c r="O225"/>
  <c r="R225" s="1"/>
  <c r="O224"/>
  <c r="R224" s="1"/>
  <c r="O221"/>
  <c r="R221" s="1"/>
  <c r="O220"/>
  <c r="R220" s="1"/>
  <c r="O219"/>
  <c r="R219" s="1"/>
  <c r="O218"/>
  <c r="R218" s="1"/>
  <c r="O213"/>
  <c r="R213" s="1"/>
  <c r="O211"/>
  <c r="R211" s="1"/>
  <c r="O210"/>
  <c r="R210" s="1"/>
  <c r="O209"/>
  <c r="R209" s="1"/>
  <c r="O207"/>
  <c r="R207" s="1"/>
  <c r="O205"/>
  <c r="R205" s="1"/>
  <c r="O204"/>
  <c r="R204" s="1"/>
  <c r="O203"/>
  <c r="R203" s="1"/>
  <c r="O202"/>
  <c r="R202" s="1"/>
  <c r="O201"/>
  <c r="R201" s="1"/>
  <c r="O200"/>
  <c r="R200" s="1"/>
  <c r="O196"/>
  <c r="R196" s="1"/>
  <c r="O195"/>
  <c r="R195" s="1"/>
  <c r="O193"/>
  <c r="R193" s="1"/>
  <c r="O192"/>
  <c r="R192" s="1"/>
  <c r="O191"/>
  <c r="R191" s="1"/>
  <c r="O180"/>
  <c r="R180" s="1"/>
  <c r="O178"/>
  <c r="R178" s="1"/>
  <c r="O176"/>
  <c r="R176" s="1"/>
  <c r="O170"/>
  <c r="R170" s="1"/>
  <c r="O168"/>
  <c r="R168" s="1"/>
  <c r="O166"/>
  <c r="R166" s="1"/>
  <c r="O165"/>
  <c r="R165" s="1"/>
  <c r="O164"/>
  <c r="R164" s="1"/>
  <c r="O161"/>
  <c r="R161" s="1"/>
  <c r="O160"/>
  <c r="R160" s="1"/>
  <c r="O159"/>
  <c r="R159" s="1"/>
  <c r="O158"/>
  <c r="R158" s="1"/>
  <c r="O157"/>
  <c r="R157" s="1"/>
  <c r="O156"/>
  <c r="R156" s="1"/>
  <c r="O153"/>
  <c r="R153" s="1"/>
  <c r="O152"/>
  <c r="R152" s="1"/>
  <c r="O151"/>
  <c r="R151" s="1"/>
  <c r="O150"/>
  <c r="R150" s="1"/>
  <c r="O144"/>
  <c r="R144" s="1"/>
  <c r="O142"/>
  <c r="R142" s="1"/>
  <c r="O134"/>
  <c r="R134" s="1"/>
  <c r="O133"/>
  <c r="R133" s="1"/>
  <c r="O131"/>
  <c r="R131" s="1"/>
  <c r="O130"/>
  <c r="R130" s="1"/>
  <c r="O128"/>
  <c r="R128" s="1"/>
  <c r="O125"/>
  <c r="R125" s="1"/>
  <c r="O124"/>
  <c r="R124" s="1"/>
  <c r="O123"/>
  <c r="R123" s="1"/>
  <c r="O121"/>
  <c r="R121" s="1"/>
  <c r="O117"/>
  <c r="R117" s="1"/>
  <c r="O115"/>
  <c r="R115" s="1"/>
  <c r="O114"/>
  <c r="R114" s="1"/>
  <c r="O113"/>
  <c r="R113" s="1"/>
  <c r="O112"/>
  <c r="R112" s="1"/>
  <c r="O108"/>
  <c r="R108" s="1"/>
  <c r="O107"/>
  <c r="R107" s="1"/>
  <c r="O106"/>
  <c r="R106" s="1"/>
  <c r="O105"/>
  <c r="R105" s="1"/>
  <c r="O104"/>
  <c r="R104" s="1"/>
  <c r="O102"/>
  <c r="R102" s="1"/>
  <c r="O100"/>
  <c r="R100" s="1"/>
  <c r="O98"/>
  <c r="R98" s="1"/>
  <c r="O97"/>
  <c r="R97" s="1"/>
  <c r="O95"/>
  <c r="R95" s="1"/>
  <c r="O90"/>
  <c r="R90" s="1"/>
  <c r="O89"/>
  <c r="R89" s="1"/>
  <c r="O85"/>
  <c r="R85" s="1"/>
  <c r="O83"/>
  <c r="R83" s="1"/>
  <c r="O79"/>
  <c r="R79" s="1"/>
  <c r="O74"/>
  <c r="R74" s="1"/>
  <c r="O72"/>
  <c r="R72" s="1"/>
  <c r="O68"/>
  <c r="R68" s="1"/>
  <c r="O67"/>
  <c r="R67" s="1"/>
  <c r="O65"/>
  <c r="R65" s="1"/>
  <c r="O64"/>
  <c r="R64" s="1"/>
  <c r="O63"/>
  <c r="R63" s="1"/>
  <c r="O61"/>
  <c r="R61" s="1"/>
  <c r="O60"/>
  <c r="R60" s="1"/>
  <c r="O57"/>
  <c r="R57" s="1"/>
  <c r="O56"/>
  <c r="R56" s="1"/>
  <c r="O55"/>
  <c r="R55" s="1"/>
  <c r="O54"/>
  <c r="R54" s="1"/>
  <c r="O53"/>
  <c r="R53" s="1"/>
  <c r="O52"/>
  <c r="R52" s="1"/>
  <c r="O51"/>
  <c r="R51" s="1"/>
  <c r="O50"/>
  <c r="R50" s="1"/>
  <c r="O49"/>
  <c r="R49" s="1"/>
  <c r="O48"/>
  <c r="R48" s="1"/>
  <c r="O47"/>
  <c r="R47" s="1"/>
  <c r="O46"/>
  <c r="R46" s="1"/>
  <c r="O44"/>
  <c r="R44" s="1"/>
  <c r="O43"/>
  <c r="R43" s="1"/>
  <c r="O42"/>
  <c r="R42" s="1"/>
  <c r="O41"/>
  <c r="R41" s="1"/>
  <c r="O37"/>
  <c r="R37" s="1"/>
  <c r="O36"/>
  <c r="R36" s="1"/>
  <c r="O34"/>
  <c r="R34" s="1"/>
  <c r="O33"/>
  <c r="R33" s="1"/>
  <c r="O31"/>
  <c r="R31" s="1"/>
  <c r="O29"/>
  <c r="R29" s="1"/>
  <c r="O27"/>
  <c r="R27" s="1"/>
  <c r="O23"/>
  <c r="R23" s="1"/>
  <c r="O22"/>
  <c r="R22" s="1"/>
  <c r="O21"/>
  <c r="R21" s="1"/>
  <c r="O20"/>
  <c r="R20" s="1"/>
  <c r="O19"/>
  <c r="R19" s="1"/>
  <c r="O17"/>
  <c r="R17" s="1"/>
  <c r="O15"/>
  <c r="R15" s="1"/>
  <c r="O13"/>
  <c r="R13" s="1"/>
  <c r="O11"/>
  <c r="R11" s="1"/>
  <c r="O9"/>
  <c r="R9" s="1"/>
  <c r="O33" i="9"/>
  <c r="O240"/>
  <c r="O239"/>
  <c r="O236"/>
  <c r="O235"/>
  <c r="O234"/>
  <c r="O230"/>
  <c r="O229"/>
  <c r="O227"/>
  <c r="O225"/>
  <c r="O224"/>
  <c r="O221"/>
  <c r="O220"/>
  <c r="O219"/>
  <c r="O218"/>
  <c r="O215"/>
  <c r="S215" i="10" s="1"/>
  <c r="O214" i="9"/>
  <c r="S214" i="10" s="1"/>
  <c r="O213" i="9"/>
  <c r="O211"/>
  <c r="O210"/>
  <c r="O209"/>
  <c r="O207"/>
  <c r="O205"/>
  <c r="O204"/>
  <c r="O203"/>
  <c r="O202"/>
  <c r="O201"/>
  <c r="O200"/>
  <c r="O195"/>
  <c r="O193"/>
  <c r="O192"/>
  <c r="O191"/>
  <c r="O180"/>
  <c r="O178"/>
  <c r="O176"/>
  <c r="O174"/>
  <c r="O170"/>
  <c r="O168"/>
  <c r="O166"/>
  <c r="O165"/>
  <c r="O164"/>
  <c r="O161"/>
  <c r="O160"/>
  <c r="O159"/>
  <c r="O158"/>
  <c r="O157"/>
  <c r="O156"/>
  <c r="O155"/>
  <c r="O153"/>
  <c r="O152"/>
  <c r="O151"/>
  <c r="O150"/>
  <c r="O144"/>
  <c r="O142"/>
  <c r="O140"/>
  <c r="O136"/>
  <c r="O134"/>
  <c r="O133"/>
  <c r="O131"/>
  <c r="O130"/>
  <c r="O128"/>
  <c r="O125"/>
  <c r="O124"/>
  <c r="O123"/>
  <c r="O121"/>
  <c r="O117"/>
  <c r="O116"/>
  <c r="O115"/>
  <c r="O114"/>
  <c r="O113"/>
  <c r="O112"/>
  <c r="O110"/>
  <c r="S110" i="10" s="1"/>
  <c r="O109" i="9"/>
  <c r="S109" i="10" s="1"/>
  <c r="O108" i="9"/>
  <c r="O107"/>
  <c r="O106"/>
  <c r="O105"/>
  <c r="O104"/>
  <c r="O102"/>
  <c r="O100"/>
  <c r="O98"/>
  <c r="O97"/>
  <c r="O96"/>
  <c r="O95"/>
  <c r="O90"/>
  <c r="O89"/>
  <c r="O85"/>
  <c r="O83"/>
  <c r="O79"/>
  <c r="O74"/>
  <c r="O72"/>
  <c r="O68"/>
  <c r="O67"/>
  <c r="O65"/>
  <c r="O64"/>
  <c r="O63"/>
  <c r="O61"/>
  <c r="O60"/>
  <c r="O57"/>
  <c r="O56"/>
  <c r="O55"/>
  <c r="O54"/>
  <c r="O53"/>
  <c r="O52"/>
  <c r="O51"/>
  <c r="O50"/>
  <c r="O49"/>
  <c r="O48"/>
  <c r="O47"/>
  <c r="O46"/>
  <c r="O44"/>
  <c r="O43"/>
  <c r="O42"/>
  <c r="O41"/>
  <c r="O37"/>
  <c r="O36"/>
  <c r="O34"/>
  <c r="O31"/>
  <c r="O29"/>
  <c r="O27"/>
  <c r="O23"/>
  <c r="O22"/>
  <c r="O21"/>
  <c r="O20"/>
  <c r="O19"/>
  <c r="O17"/>
  <c r="O15"/>
  <c r="O13"/>
  <c r="O11"/>
  <c r="O9"/>
  <c r="S9" i="10" l="1"/>
  <c r="D15" i="58"/>
  <c r="D28"/>
  <c r="D56"/>
  <c r="D71"/>
  <c r="D116"/>
  <c r="D136"/>
  <c r="D165"/>
  <c r="D184"/>
  <c r="D205"/>
  <c r="D234"/>
  <c r="D252"/>
  <c r="D29"/>
  <c r="D53"/>
  <c r="D57"/>
  <c r="D73"/>
  <c r="U68" i="56"/>
  <c r="D19" i="58"/>
  <c r="D26"/>
  <c r="D42"/>
  <c r="D49"/>
  <c r="D62"/>
  <c r="D74"/>
  <c r="U69" i="56"/>
  <c r="D114" i="58"/>
  <c r="D125"/>
  <c r="D134"/>
  <c r="D21"/>
  <c r="D27"/>
  <c r="D35"/>
  <c r="D43"/>
  <c r="D50"/>
  <c r="D55"/>
  <c r="D59"/>
  <c r="D63"/>
  <c r="D70"/>
  <c r="D78"/>
  <c r="D104"/>
  <c r="D115"/>
  <c r="Z97" i="56"/>
  <c r="D121" i="58"/>
  <c r="D126"/>
  <c r="D131"/>
  <c r="D135"/>
  <c r="Z115" i="56"/>
  <c r="D143" i="58"/>
  <c r="D150"/>
  <c r="D163"/>
  <c r="D174"/>
  <c r="D179"/>
  <c r="D183"/>
  <c r="D189"/>
  <c r="D203"/>
  <c r="D219"/>
  <c r="D228"/>
  <c r="D232"/>
  <c r="D238"/>
  <c r="D245"/>
  <c r="D251"/>
  <c r="D257"/>
  <c r="D266"/>
  <c r="D37"/>
  <c r="D60"/>
  <c r="D80"/>
  <c r="D123"/>
  <c r="D132"/>
  <c r="D152"/>
  <c r="D180"/>
  <c r="D220"/>
  <c r="D240"/>
  <c r="D261"/>
  <c r="D17"/>
  <c r="D40"/>
  <c r="D61"/>
  <c r="D109"/>
  <c r="D117"/>
  <c r="D124"/>
  <c r="D128"/>
  <c r="D133"/>
  <c r="D140"/>
  <c r="D147"/>
  <c r="D153"/>
  <c r="D167"/>
  <c r="D176"/>
  <c r="D181"/>
  <c r="D187"/>
  <c r="D193"/>
  <c r="D207"/>
  <c r="D222"/>
  <c r="D230"/>
  <c r="D236"/>
  <c r="D241"/>
  <c r="D247"/>
  <c r="D254"/>
  <c r="D262"/>
  <c r="D39"/>
  <c r="D23"/>
  <c r="D52"/>
  <c r="D66"/>
  <c r="D108"/>
  <c r="D127"/>
  <c r="D144"/>
  <c r="D175"/>
  <c r="D191"/>
  <c r="D229"/>
  <c r="D246"/>
  <c r="D267"/>
  <c r="D25"/>
  <c r="D48"/>
  <c r="D67"/>
  <c r="D33"/>
  <c r="D54"/>
  <c r="D69"/>
  <c r="D102"/>
  <c r="D119"/>
  <c r="D129"/>
  <c r="D142"/>
  <c r="D149"/>
  <c r="D155"/>
  <c r="Z136" i="56"/>
  <c r="D173" i="58"/>
  <c r="Z155" i="56"/>
  <c r="D178" i="58"/>
  <c r="D182"/>
  <c r="D188"/>
  <c r="D201"/>
  <c r="D218"/>
  <c r="D227"/>
  <c r="D231"/>
  <c r="D237"/>
  <c r="D242"/>
  <c r="D248"/>
  <c r="D256"/>
  <c r="D263"/>
  <c r="H142"/>
  <c r="J142" s="1"/>
  <c r="H116"/>
  <c r="J116" s="1"/>
  <c r="H127"/>
  <c r="J127" s="1"/>
  <c r="H165"/>
  <c r="J165" s="1"/>
  <c r="H108"/>
  <c r="J108" s="1"/>
  <c r="H117"/>
  <c r="J117" s="1"/>
  <c r="H124"/>
  <c r="J124" s="1"/>
  <c r="H128"/>
  <c r="J128" s="1"/>
  <c r="H140"/>
  <c r="J140" s="1"/>
  <c r="H147"/>
  <c r="J147" s="1"/>
  <c r="H153"/>
  <c r="J153" s="1"/>
  <c r="H167"/>
  <c r="J167" s="1"/>
  <c r="H176"/>
  <c r="J176" s="1"/>
  <c r="H182"/>
  <c r="J182" s="1"/>
  <c r="H188"/>
  <c r="J188" s="1"/>
  <c r="H201"/>
  <c r="J201" s="1"/>
  <c r="H218"/>
  <c r="J218" s="1"/>
  <c r="H223"/>
  <c r="J223" s="1"/>
  <c r="H230"/>
  <c r="J230" s="1"/>
  <c r="H236"/>
  <c r="J236" s="1"/>
  <c r="H241"/>
  <c r="J241" s="1"/>
  <c r="H247"/>
  <c r="J247" s="1"/>
  <c r="H254"/>
  <c r="J254" s="1"/>
  <c r="H262"/>
  <c r="J262" s="1"/>
  <c r="H119"/>
  <c r="J119" s="1"/>
  <c r="H125"/>
  <c r="J125" s="1"/>
  <c r="H129"/>
  <c r="J129" s="1"/>
  <c r="H134"/>
  <c r="J134" s="1"/>
  <c r="H149"/>
  <c r="J149" s="1"/>
  <c r="H173"/>
  <c r="J173" s="1"/>
  <c r="H179"/>
  <c r="J179" s="1"/>
  <c r="H183"/>
  <c r="J183" s="1"/>
  <c r="H189"/>
  <c r="J189" s="1"/>
  <c r="H203"/>
  <c r="J203" s="1"/>
  <c r="H219"/>
  <c r="J219" s="1"/>
  <c r="H227"/>
  <c r="J227" s="1"/>
  <c r="H231"/>
  <c r="J231" s="1"/>
  <c r="H237"/>
  <c r="J237" s="1"/>
  <c r="H242"/>
  <c r="J242" s="1"/>
  <c r="H248"/>
  <c r="J248" s="1"/>
  <c r="H256"/>
  <c r="J256" s="1"/>
  <c r="H263"/>
  <c r="J263" s="1"/>
  <c r="H102"/>
  <c r="J102" s="1"/>
  <c r="H114"/>
  <c r="J114" s="1"/>
  <c r="H121"/>
  <c r="J121" s="1"/>
  <c r="H126"/>
  <c r="J126" s="1"/>
  <c r="H131"/>
  <c r="J131" s="1"/>
  <c r="H143"/>
  <c r="J143" s="1"/>
  <c r="H150"/>
  <c r="J150" s="1"/>
  <c r="H163"/>
  <c r="J163" s="1"/>
  <c r="H174"/>
  <c r="J174" s="1"/>
  <c r="H180"/>
  <c r="J180" s="1"/>
  <c r="H184"/>
  <c r="J184" s="1"/>
  <c r="H191"/>
  <c r="J191" s="1"/>
  <c r="H205"/>
  <c r="J205" s="1"/>
  <c r="H220"/>
  <c r="J220" s="1"/>
  <c r="H228"/>
  <c r="J228" s="1"/>
  <c r="H232"/>
  <c r="J232" s="1"/>
  <c r="H238"/>
  <c r="J238" s="1"/>
  <c r="H245"/>
  <c r="J245" s="1"/>
  <c r="H251"/>
  <c r="J251" s="1"/>
  <c r="H257"/>
  <c r="J257" s="1"/>
  <c r="H266"/>
  <c r="J266" s="1"/>
  <c r="H109"/>
  <c r="J109" s="1"/>
  <c r="H23"/>
  <c r="J23" s="1"/>
  <c r="H104"/>
  <c r="J104" s="1"/>
  <c r="H123"/>
  <c r="J123" s="1"/>
  <c r="H132"/>
  <c r="J132" s="1"/>
  <c r="H136"/>
  <c r="J136" s="1"/>
  <c r="H144"/>
  <c r="J144" s="1"/>
  <c r="H152"/>
  <c r="J152" s="1"/>
  <c r="H175"/>
  <c r="J175" s="1"/>
  <c r="H181"/>
  <c r="J181" s="1"/>
  <c r="H187"/>
  <c r="J187" s="1"/>
  <c r="H193"/>
  <c r="J193" s="1"/>
  <c r="H207"/>
  <c r="J207" s="1"/>
  <c r="H222"/>
  <c r="J222" s="1"/>
  <c r="H229"/>
  <c r="J229" s="1"/>
  <c r="H234"/>
  <c r="J234" s="1"/>
  <c r="H240"/>
  <c r="J240" s="1"/>
  <c r="H246"/>
  <c r="J246" s="1"/>
  <c r="H252"/>
  <c r="J252" s="1"/>
  <c r="H261"/>
  <c r="J261" s="1"/>
  <c r="H267"/>
  <c r="J267" s="1"/>
  <c r="H80"/>
  <c r="J80" s="1"/>
  <c r="H78"/>
  <c r="J78" s="1"/>
  <c r="H74"/>
  <c r="J74" s="1"/>
  <c r="W69" i="56"/>
  <c r="H73" i="58"/>
  <c r="J73" s="1"/>
  <c r="W68" i="56"/>
  <c r="H71" i="58"/>
  <c r="J71" s="1"/>
  <c r="H70"/>
  <c r="J70" s="1"/>
  <c r="H69"/>
  <c r="J69" s="1"/>
  <c r="H67"/>
  <c r="J67" s="1"/>
  <c r="H66"/>
  <c r="J66" s="1"/>
  <c r="H63"/>
  <c r="J63" s="1"/>
  <c r="H62"/>
  <c r="J62" s="1"/>
  <c r="S54" i="10"/>
  <c r="H61" i="58"/>
  <c r="J61" s="1"/>
  <c r="H60"/>
  <c r="J60" s="1"/>
  <c r="H59"/>
  <c r="J59" s="1"/>
  <c r="H57"/>
  <c r="J57" s="1"/>
  <c r="H56"/>
  <c r="J56" s="1"/>
  <c r="H55"/>
  <c r="J55" s="1"/>
  <c r="H54"/>
  <c r="J54" s="1"/>
  <c r="H53"/>
  <c r="J53" s="1"/>
  <c r="H52"/>
  <c r="J52" s="1"/>
  <c r="H50"/>
  <c r="J50" s="1"/>
  <c r="H49"/>
  <c r="J49" s="1"/>
  <c r="H48"/>
  <c r="J48" s="1"/>
  <c r="H47"/>
  <c r="J47" s="1"/>
  <c r="H43"/>
  <c r="J43" s="1"/>
  <c r="H42"/>
  <c r="J42" s="1"/>
  <c r="H40"/>
  <c r="J40" s="1"/>
  <c r="H39"/>
  <c r="J39" s="1"/>
  <c r="H37"/>
  <c r="J37" s="1"/>
  <c r="H35"/>
  <c r="J35" s="1"/>
  <c r="H33"/>
  <c r="J33" s="1"/>
  <c r="H29"/>
  <c r="J29" s="1"/>
  <c r="H28"/>
  <c r="J28" s="1"/>
  <c r="H27"/>
  <c r="J27" s="1"/>
  <c r="H26"/>
  <c r="J26" s="1"/>
  <c r="H25"/>
  <c r="J25" s="1"/>
  <c r="H21"/>
  <c r="J21" s="1"/>
  <c r="H19"/>
  <c r="J19" s="1"/>
  <c r="H17"/>
  <c r="J17" s="1"/>
  <c r="H15"/>
  <c r="J15" s="1"/>
  <c r="H133"/>
  <c r="J133" s="1"/>
  <c r="S114" i="10"/>
  <c r="S79"/>
  <c r="S116"/>
  <c r="S96"/>
  <c r="S136"/>
  <c r="S155"/>
  <c r="S74"/>
  <c r="S89"/>
  <c r="S98"/>
  <c r="S105"/>
  <c r="S121"/>
  <c r="S128"/>
  <c r="S134"/>
  <c r="S144"/>
  <c r="S153"/>
  <c r="S159"/>
  <c r="S165"/>
  <c r="S174"/>
  <c r="S191"/>
  <c r="S196"/>
  <c r="S203"/>
  <c r="S209"/>
  <c r="S220"/>
  <c r="S227"/>
  <c r="S235"/>
  <c r="S90"/>
  <c r="S100"/>
  <c r="S106"/>
  <c r="S115"/>
  <c r="S123"/>
  <c r="S130"/>
  <c r="S150"/>
  <c r="S156"/>
  <c r="S160"/>
  <c r="S166"/>
  <c r="S176"/>
  <c r="S192"/>
  <c r="S200"/>
  <c r="S204"/>
  <c r="S210"/>
  <c r="S221"/>
  <c r="S229"/>
  <c r="S236"/>
  <c r="S83"/>
  <c r="S95"/>
  <c r="S102"/>
  <c r="S107"/>
  <c r="S112"/>
  <c r="S124"/>
  <c r="S131"/>
  <c r="S140"/>
  <c r="S151"/>
  <c r="S157"/>
  <c r="S161"/>
  <c r="S168"/>
  <c r="S178"/>
  <c r="S193"/>
  <c r="S201"/>
  <c r="S205"/>
  <c r="S211"/>
  <c r="S218"/>
  <c r="S224"/>
  <c r="S230"/>
  <c r="S239"/>
  <c r="S17"/>
  <c r="S72"/>
  <c r="S85"/>
  <c r="S97"/>
  <c r="S104"/>
  <c r="S108"/>
  <c r="S113"/>
  <c r="S117"/>
  <c r="S125"/>
  <c r="S133"/>
  <c r="S142"/>
  <c r="S152"/>
  <c r="S158"/>
  <c r="S164"/>
  <c r="S170"/>
  <c r="S180"/>
  <c r="S195"/>
  <c r="S202"/>
  <c r="S207"/>
  <c r="S213"/>
  <c r="S219"/>
  <c r="S225"/>
  <c r="S234"/>
  <c r="S240"/>
  <c r="S68"/>
  <c r="S67"/>
  <c r="S65"/>
  <c r="S64"/>
  <c r="S63"/>
  <c r="S61"/>
  <c r="S60"/>
  <c r="S57"/>
  <c r="S56"/>
  <c r="S55"/>
  <c r="S53"/>
  <c r="S52"/>
  <c r="S51"/>
  <c r="S50"/>
  <c r="S49"/>
  <c r="S48"/>
  <c r="S47"/>
  <c r="S46"/>
  <c r="S44"/>
  <c r="S43"/>
  <c r="S42"/>
  <c r="S41"/>
  <c r="S37"/>
  <c r="S36"/>
  <c r="S34"/>
  <c r="S33"/>
  <c r="S31"/>
  <c r="S29"/>
  <c r="S27"/>
  <c r="S23"/>
  <c r="S22"/>
  <c r="S21"/>
  <c r="S20"/>
  <c r="S19"/>
  <c r="S15"/>
  <c r="S13"/>
  <c r="S11"/>
  <c r="C29" i="37"/>
  <c r="C45"/>
  <c r="C11"/>
  <c r="C19"/>
  <c r="C24"/>
  <c r="C33"/>
  <c r="C43"/>
  <c r="C48"/>
  <c r="C52"/>
  <c r="C56"/>
  <c r="C62"/>
  <c r="C67"/>
  <c r="C76"/>
  <c r="C91"/>
  <c r="C99"/>
  <c r="C106"/>
  <c r="C110"/>
  <c r="C115"/>
  <c r="C119"/>
  <c r="C127"/>
  <c r="C135"/>
  <c r="C144"/>
  <c r="C154"/>
  <c r="C161"/>
  <c r="C165"/>
  <c r="C172"/>
  <c r="C182"/>
  <c r="C197"/>
  <c r="C206"/>
  <c r="C211"/>
  <c r="C217"/>
  <c r="C223"/>
  <c r="C229"/>
  <c r="C238"/>
  <c r="C244"/>
  <c r="C15"/>
  <c r="C13"/>
  <c r="C21"/>
  <c r="C25"/>
  <c r="C36"/>
  <c r="C44"/>
  <c r="C49"/>
  <c r="C53"/>
  <c r="C57"/>
  <c r="C63"/>
  <c r="C69"/>
  <c r="C92"/>
  <c r="C100"/>
  <c r="C107"/>
  <c r="C111"/>
  <c r="C116"/>
  <c r="C123"/>
  <c r="C130"/>
  <c r="C136"/>
  <c r="C146"/>
  <c r="C155"/>
  <c r="C162"/>
  <c r="C168"/>
  <c r="C174"/>
  <c r="C184"/>
  <c r="C199"/>
  <c r="C207"/>
  <c r="C213"/>
  <c r="C218"/>
  <c r="C224"/>
  <c r="C231"/>
  <c r="C239"/>
  <c r="C35"/>
  <c r="C58"/>
  <c r="C65"/>
  <c r="C70"/>
  <c r="C85"/>
  <c r="C97"/>
  <c r="C102"/>
  <c r="C108"/>
  <c r="C112"/>
  <c r="C117"/>
  <c r="C125"/>
  <c r="C132"/>
  <c r="C138"/>
  <c r="E138" s="1"/>
  <c r="C152"/>
  <c r="C158"/>
  <c r="E158" s="1"/>
  <c r="C163"/>
  <c r="C169"/>
  <c r="C178"/>
  <c r="E178" s="1"/>
  <c r="C195"/>
  <c r="C204"/>
  <c r="C208"/>
  <c r="C214"/>
  <c r="C219"/>
  <c r="C225"/>
  <c r="C233"/>
  <c r="C240"/>
  <c r="C22"/>
  <c r="C38"/>
  <c r="C50"/>
  <c r="C17"/>
  <c r="C23"/>
  <c r="C31"/>
  <c r="C39"/>
  <c r="C46"/>
  <c r="C51"/>
  <c r="C55"/>
  <c r="C59"/>
  <c r="C66"/>
  <c r="C74"/>
  <c r="C87"/>
  <c r="C98"/>
  <c r="C104"/>
  <c r="C109"/>
  <c r="C114"/>
  <c r="C118"/>
  <c r="E118" s="1"/>
  <c r="C126"/>
  <c r="C133"/>
  <c r="C142"/>
  <c r="C153"/>
  <c r="C159"/>
  <c r="C164"/>
  <c r="C170"/>
  <c r="C180"/>
  <c r="C196"/>
  <c r="C205"/>
  <c r="C209"/>
  <c r="C215"/>
  <c r="C222"/>
  <c r="C228"/>
  <c r="C234"/>
  <c r="C243"/>
  <c r="D92"/>
  <c r="D111"/>
  <c r="D136"/>
  <c r="D200"/>
  <c r="D239"/>
  <c r="D85"/>
  <c r="D97"/>
  <c r="D102"/>
  <c r="D108"/>
  <c r="D112"/>
  <c r="D117"/>
  <c r="D125"/>
  <c r="D132"/>
  <c r="D152"/>
  <c r="D159"/>
  <c r="D164"/>
  <c r="D170"/>
  <c r="D180"/>
  <c r="D196"/>
  <c r="D204"/>
  <c r="D208"/>
  <c r="D214"/>
  <c r="D219"/>
  <c r="D225"/>
  <c r="D233"/>
  <c r="D240"/>
  <c r="D107"/>
  <c r="D123"/>
  <c r="D146"/>
  <c r="D169"/>
  <c r="D207"/>
  <c r="D224"/>
  <c r="D19"/>
  <c r="D87"/>
  <c r="D98"/>
  <c r="D104"/>
  <c r="D109"/>
  <c r="D114"/>
  <c r="D126"/>
  <c r="D133"/>
  <c r="D142"/>
  <c r="D153"/>
  <c r="D161"/>
  <c r="D165"/>
  <c r="D172"/>
  <c r="D182"/>
  <c r="D197"/>
  <c r="D205"/>
  <c r="D209"/>
  <c r="D215"/>
  <c r="D222"/>
  <c r="D228"/>
  <c r="D234"/>
  <c r="D243"/>
  <c r="D100"/>
  <c r="D116"/>
  <c r="D130"/>
  <c r="D155"/>
  <c r="D195"/>
  <c r="D213"/>
  <c r="D218"/>
  <c r="D231"/>
  <c r="D91"/>
  <c r="D99"/>
  <c r="D106"/>
  <c r="D110"/>
  <c r="D115"/>
  <c r="D119"/>
  <c r="D127"/>
  <c r="D135"/>
  <c r="D144"/>
  <c r="D154"/>
  <c r="D162"/>
  <c r="D168"/>
  <c r="D174"/>
  <c r="D184"/>
  <c r="D199"/>
  <c r="D206"/>
  <c r="D211"/>
  <c r="D217"/>
  <c r="D223"/>
  <c r="D229"/>
  <c r="D238"/>
  <c r="D244"/>
  <c r="D76"/>
  <c r="D74"/>
  <c r="D70"/>
  <c r="D69"/>
  <c r="D67"/>
  <c r="D66"/>
  <c r="D65"/>
  <c r="D63"/>
  <c r="D62"/>
  <c r="D59"/>
  <c r="D58"/>
  <c r="D53"/>
  <c r="D52"/>
  <c r="D51"/>
  <c r="D50"/>
  <c r="D49"/>
  <c r="D57"/>
  <c r="D56"/>
  <c r="D55"/>
  <c r="D48"/>
  <c r="D46"/>
  <c r="D45"/>
  <c r="D44"/>
  <c r="D43"/>
  <c r="D39"/>
  <c r="D38"/>
  <c r="D36"/>
  <c r="D35"/>
  <c r="D33"/>
  <c r="D31"/>
  <c r="D29"/>
  <c r="D25"/>
  <c r="D24"/>
  <c r="D23"/>
  <c r="D22"/>
  <c r="D21"/>
  <c r="D17"/>
  <c r="D15"/>
  <c r="D13"/>
  <c r="D11"/>
  <c r="D163"/>
  <c r="E144" l="1"/>
  <c r="E85"/>
  <c r="Y91" i="56"/>
  <c r="Z91"/>
  <c r="Z168"/>
  <c r="Y168"/>
  <c r="Z225"/>
  <c r="Y225"/>
  <c r="Y99"/>
  <c r="Z99"/>
  <c r="Z206"/>
  <c r="Y206"/>
  <c r="Y171"/>
  <c r="Z171"/>
  <c r="Z158"/>
  <c r="Y158"/>
  <c r="Z133"/>
  <c r="Y133"/>
  <c r="Z117"/>
  <c r="Y117"/>
  <c r="Y105"/>
  <c r="Z105"/>
  <c r="Z221"/>
  <c r="Y221"/>
  <c r="Z226"/>
  <c r="Y226"/>
  <c r="Y150"/>
  <c r="Z150"/>
  <c r="Y197"/>
  <c r="Z197"/>
  <c r="Z216"/>
  <c r="Y216"/>
  <c r="Z181"/>
  <c r="Y181"/>
  <c r="Z204"/>
  <c r="Y204"/>
  <c r="Z157"/>
  <c r="Y157"/>
  <c r="Y124"/>
  <c r="Z124"/>
  <c r="Y108"/>
  <c r="Z108"/>
  <c r="Z199"/>
  <c r="Y199"/>
  <c r="Z160"/>
  <c r="Y160"/>
  <c r="Y107"/>
  <c r="Z107"/>
  <c r="Z98"/>
  <c r="Y98"/>
  <c r="Z230"/>
  <c r="Y230"/>
  <c r="Z196"/>
  <c r="Y196"/>
  <c r="Y18"/>
  <c r="Z18"/>
  <c r="Z229"/>
  <c r="Y229"/>
  <c r="Z200"/>
  <c r="Y200"/>
  <c r="Z179"/>
  <c r="Y179"/>
  <c r="Z161"/>
  <c r="Y161"/>
  <c r="Z131"/>
  <c r="Y131"/>
  <c r="Y111"/>
  <c r="Z111"/>
  <c r="Z103"/>
  <c r="Y103"/>
  <c r="Z84"/>
  <c r="Y84"/>
  <c r="Z203"/>
  <c r="Y203"/>
  <c r="Z166"/>
  <c r="Y166"/>
  <c r="Y130"/>
  <c r="Z130"/>
  <c r="Y101"/>
  <c r="Z101"/>
  <c r="Z202"/>
  <c r="Y202"/>
  <c r="Z192"/>
  <c r="Y192"/>
  <c r="Z165"/>
  <c r="Y165"/>
  <c r="Z153"/>
  <c r="Y153"/>
  <c r="Z134"/>
  <c r="Y134"/>
  <c r="Z121"/>
  <c r="Y121"/>
  <c r="Z106"/>
  <c r="Y106"/>
  <c r="Y109"/>
  <c r="Z109"/>
  <c r="Z123"/>
  <c r="Y123"/>
  <c r="Z194"/>
  <c r="Y194"/>
  <c r="Z140"/>
  <c r="Y140"/>
  <c r="Z96"/>
  <c r="Y96"/>
  <c r="Z209"/>
  <c r="Y209"/>
  <c r="Z177"/>
  <c r="Y177"/>
  <c r="Z116"/>
  <c r="Y116"/>
  <c r="Z208"/>
  <c r="Y208"/>
  <c r="Z159"/>
  <c r="Y159"/>
  <c r="Z144"/>
  <c r="Y144"/>
  <c r="Y128"/>
  <c r="Z128"/>
  <c r="Y142"/>
  <c r="Z142"/>
  <c r="Z212"/>
  <c r="Y212"/>
  <c r="Z201"/>
  <c r="Y201"/>
  <c r="Y164"/>
  <c r="Z164"/>
  <c r="Y152"/>
  <c r="Z152"/>
  <c r="Z125"/>
  <c r="Y125"/>
  <c r="Z113"/>
  <c r="Y113"/>
  <c r="Z86"/>
  <c r="Y86"/>
  <c r="Y215"/>
  <c r="Z215"/>
  <c r="Z210"/>
  <c r="Y210"/>
  <c r="Z151"/>
  <c r="Y151"/>
  <c r="Z220"/>
  <c r="Y220"/>
  <c r="Z193"/>
  <c r="Y193"/>
  <c r="Z156"/>
  <c r="Y156"/>
  <c r="Z218"/>
  <c r="Y218"/>
  <c r="Z90"/>
  <c r="Y90"/>
  <c r="Y75"/>
  <c r="Z75"/>
  <c r="Z73"/>
  <c r="Y73"/>
  <c r="Z69"/>
  <c r="Y69"/>
  <c r="Z68"/>
  <c r="Y68"/>
  <c r="Z66"/>
  <c r="Y66"/>
  <c r="Y65"/>
  <c r="Z65"/>
  <c r="Z64"/>
  <c r="Y64"/>
  <c r="Z62"/>
  <c r="Y62"/>
  <c r="Z61"/>
  <c r="Y61"/>
  <c r="Y58"/>
  <c r="Z58"/>
  <c r="Z57"/>
  <c r="Y57"/>
  <c r="Z56"/>
  <c r="Y56"/>
  <c r="Y55"/>
  <c r="Z55"/>
  <c r="Z54"/>
  <c r="Y54"/>
  <c r="Z52"/>
  <c r="Y52"/>
  <c r="Z51"/>
  <c r="Y51"/>
  <c r="Z50"/>
  <c r="Y50"/>
  <c r="Y49"/>
  <c r="Z49"/>
  <c r="Z48"/>
  <c r="Y48"/>
  <c r="Y47"/>
  <c r="Z47"/>
  <c r="Z45"/>
  <c r="Y45"/>
  <c r="Z44"/>
  <c r="Y44"/>
  <c r="Y43"/>
  <c r="Z43"/>
  <c r="Z42"/>
  <c r="Y42"/>
  <c r="Y38"/>
  <c r="Z38"/>
  <c r="Z37"/>
  <c r="Y37"/>
  <c r="Y35"/>
  <c r="Z35"/>
  <c r="Z34"/>
  <c r="Y34"/>
  <c r="Z32"/>
  <c r="Y32"/>
  <c r="Z30"/>
  <c r="Y30"/>
  <c r="Z28"/>
  <c r="Y28"/>
  <c r="Z24"/>
  <c r="Y24"/>
  <c r="Z23"/>
  <c r="Y23"/>
  <c r="Z22"/>
  <c r="Y22"/>
  <c r="Y21"/>
  <c r="Z21"/>
  <c r="Z20"/>
  <c r="Y20"/>
  <c r="Z16"/>
  <c r="Y16"/>
  <c r="Z14"/>
  <c r="Y14"/>
  <c r="Z12"/>
  <c r="Y12"/>
  <c r="Z10"/>
  <c r="Y10"/>
  <c r="Y114"/>
  <c r="Z114"/>
  <c r="H238" i="37"/>
  <c r="E238"/>
  <c r="H211"/>
  <c r="E211"/>
  <c r="E174"/>
  <c r="H174"/>
  <c r="H91"/>
  <c r="E91"/>
  <c r="E195"/>
  <c r="H195"/>
  <c r="E228"/>
  <c r="H228"/>
  <c r="E222"/>
  <c r="H222"/>
  <c r="E205"/>
  <c r="H205"/>
  <c r="E197"/>
  <c r="H197"/>
  <c r="E165"/>
  <c r="H165"/>
  <c r="H133"/>
  <c r="E133"/>
  <c r="E104"/>
  <c r="H104"/>
  <c r="E123"/>
  <c r="H123"/>
  <c r="H107"/>
  <c r="E107"/>
  <c r="H225"/>
  <c r="E225"/>
  <c r="H204"/>
  <c r="E204"/>
  <c r="E164"/>
  <c r="H164"/>
  <c r="E125"/>
  <c r="H125"/>
  <c r="H102"/>
  <c r="E102"/>
  <c r="E200"/>
  <c r="H200"/>
  <c r="E217"/>
  <c r="H217"/>
  <c r="H184"/>
  <c r="E184"/>
  <c r="H154"/>
  <c r="E154"/>
  <c r="H144"/>
  <c r="H115"/>
  <c r="E115"/>
  <c r="H99"/>
  <c r="E99"/>
  <c r="E213"/>
  <c r="H213"/>
  <c r="H130"/>
  <c r="E130"/>
  <c r="H116"/>
  <c r="E116"/>
  <c r="E234"/>
  <c r="H234"/>
  <c r="E209"/>
  <c r="H209"/>
  <c r="E142"/>
  <c r="H142"/>
  <c r="E109"/>
  <c r="H109"/>
  <c r="E19"/>
  <c r="H19"/>
  <c r="H224"/>
  <c r="E224"/>
  <c r="E146"/>
  <c r="H146"/>
  <c r="E233"/>
  <c r="H233"/>
  <c r="E208"/>
  <c r="H208"/>
  <c r="H170"/>
  <c r="E170"/>
  <c r="E132"/>
  <c r="H132"/>
  <c r="E108"/>
  <c r="H108"/>
  <c r="E239"/>
  <c r="H239"/>
  <c r="E92"/>
  <c r="H92"/>
  <c r="E244"/>
  <c r="H244"/>
  <c r="E199"/>
  <c r="H199"/>
  <c r="E162"/>
  <c r="H162"/>
  <c r="E127"/>
  <c r="H127"/>
  <c r="E119"/>
  <c r="H119"/>
  <c r="H106"/>
  <c r="E106"/>
  <c r="H218"/>
  <c r="E218"/>
  <c r="E155"/>
  <c r="H155"/>
  <c r="H243"/>
  <c r="E243"/>
  <c r="E215"/>
  <c r="H215"/>
  <c r="E182"/>
  <c r="H182"/>
  <c r="H172"/>
  <c r="E172"/>
  <c r="E153"/>
  <c r="H153"/>
  <c r="E114"/>
  <c r="H114"/>
  <c r="H87"/>
  <c r="E87"/>
  <c r="E169"/>
  <c r="H169"/>
  <c r="H240"/>
  <c r="E240"/>
  <c r="E214"/>
  <c r="H214"/>
  <c r="H180"/>
  <c r="E180"/>
  <c r="E152"/>
  <c r="H152"/>
  <c r="E112"/>
  <c r="H112"/>
  <c r="H85"/>
  <c r="E111"/>
  <c r="H111"/>
  <c r="E229"/>
  <c r="H229"/>
  <c r="H223"/>
  <c r="E223"/>
  <c r="H206"/>
  <c r="E206"/>
  <c r="E168"/>
  <c r="H168"/>
  <c r="E135"/>
  <c r="H135"/>
  <c r="H110"/>
  <c r="E110"/>
  <c r="E231"/>
  <c r="H231"/>
  <c r="H178"/>
  <c r="H100"/>
  <c r="E100"/>
  <c r="E161"/>
  <c r="H161"/>
  <c r="E126"/>
  <c r="H126"/>
  <c r="H98"/>
  <c r="E98"/>
  <c r="E207"/>
  <c r="H207"/>
  <c r="H219"/>
  <c r="E219"/>
  <c r="E196"/>
  <c r="H196"/>
  <c r="E159"/>
  <c r="H159"/>
  <c r="E117"/>
  <c r="H117"/>
  <c r="E97"/>
  <c r="H97"/>
  <c r="H136"/>
  <c r="E136"/>
  <c r="H76"/>
  <c r="E76"/>
  <c r="H74"/>
  <c r="E74"/>
  <c r="E70"/>
  <c r="H70"/>
  <c r="H69"/>
  <c r="E69"/>
  <c r="E67"/>
  <c r="H67"/>
  <c r="E66"/>
  <c r="H66"/>
  <c r="E65"/>
  <c r="H65"/>
  <c r="H63"/>
  <c r="E63"/>
  <c r="E62"/>
  <c r="H62"/>
  <c r="E59"/>
  <c r="H59"/>
  <c r="H58"/>
  <c r="E58"/>
  <c r="E53"/>
  <c r="H53"/>
  <c r="H52"/>
  <c r="E52"/>
  <c r="E51"/>
  <c r="H51"/>
  <c r="H50"/>
  <c r="E50"/>
  <c r="E49"/>
  <c r="H49"/>
  <c r="E57"/>
  <c r="H57"/>
  <c r="H56"/>
  <c r="E56"/>
  <c r="E55"/>
  <c r="H55"/>
  <c r="H48"/>
  <c r="E48"/>
  <c r="E46"/>
  <c r="H46"/>
  <c r="E45"/>
  <c r="H45"/>
  <c r="H44"/>
  <c r="E44"/>
  <c r="E43"/>
  <c r="H43"/>
  <c r="H39"/>
  <c r="E39"/>
  <c r="H38"/>
  <c r="E38"/>
  <c r="E36"/>
  <c r="H36"/>
  <c r="H35"/>
  <c r="E35"/>
  <c r="E33"/>
  <c r="H33"/>
  <c r="E31"/>
  <c r="H31"/>
  <c r="E29"/>
  <c r="H29"/>
  <c r="E25"/>
  <c r="H25"/>
  <c r="E24"/>
  <c r="H24"/>
  <c r="E23"/>
  <c r="H23"/>
  <c r="H22"/>
  <c r="E22"/>
  <c r="H21"/>
  <c r="E21"/>
  <c r="E17"/>
  <c r="H17"/>
  <c r="H15"/>
  <c r="E15"/>
  <c r="H13"/>
  <c r="E13"/>
  <c r="H11"/>
  <c r="E11"/>
  <c r="H163"/>
  <c r="E163"/>
  <c r="J238" i="1"/>
  <c r="J237"/>
  <c r="J234"/>
  <c r="J233"/>
  <c r="J232"/>
  <c r="J228"/>
  <c r="J227"/>
  <c r="J225"/>
  <c r="J223"/>
  <c r="J222"/>
  <c r="J219"/>
  <c r="J218"/>
  <c r="J217"/>
  <c r="J216"/>
  <c r="J213"/>
  <c r="J212"/>
  <c r="J211"/>
  <c r="J209"/>
  <c r="J208"/>
  <c r="J207"/>
  <c r="J205"/>
  <c r="J203"/>
  <c r="J202"/>
  <c r="J201"/>
  <c r="J200"/>
  <c r="J199"/>
  <c r="J198"/>
  <c r="J196"/>
  <c r="J195"/>
  <c r="J193"/>
  <c r="J192"/>
  <c r="J191"/>
  <c r="J180"/>
  <c r="J178"/>
  <c r="J176"/>
  <c r="J174"/>
  <c r="J170"/>
  <c r="J168"/>
  <c r="J166"/>
  <c r="J165"/>
  <c r="J164"/>
  <c r="J161"/>
  <c r="J160"/>
  <c r="J159"/>
  <c r="J158"/>
  <c r="J157"/>
  <c r="J156"/>
  <c r="J155"/>
  <c r="J153"/>
  <c r="J152"/>
  <c r="J151"/>
  <c r="J150"/>
  <c r="J144"/>
  <c r="J142"/>
  <c r="J140"/>
  <c r="J136"/>
  <c r="J134"/>
  <c r="J133"/>
  <c r="J131"/>
  <c r="J130"/>
  <c r="J128"/>
  <c r="J125"/>
  <c r="J124"/>
  <c r="J123"/>
  <c r="J121"/>
  <c r="J117"/>
  <c r="J116"/>
  <c r="J115"/>
  <c r="J114"/>
  <c r="J113"/>
  <c r="J112"/>
  <c r="J110"/>
  <c r="J109"/>
  <c r="J108"/>
  <c r="J107"/>
  <c r="J106"/>
  <c r="J105"/>
  <c r="J104"/>
  <c r="J102"/>
  <c r="J100"/>
  <c r="J98"/>
  <c r="J97"/>
  <c r="J96"/>
  <c r="J95"/>
  <c r="J90"/>
  <c r="J89"/>
  <c r="J85"/>
  <c r="J83"/>
  <c r="J81"/>
  <c r="J79"/>
  <c r="J74"/>
  <c r="J72"/>
  <c r="J68"/>
  <c r="J67"/>
  <c r="J65"/>
  <c r="J64"/>
  <c r="J63"/>
  <c r="J61"/>
  <c r="J60"/>
  <c r="J57"/>
  <c r="J56"/>
  <c r="J55"/>
  <c r="J54"/>
  <c r="J53"/>
  <c r="J51"/>
  <c r="J50"/>
  <c r="J49"/>
  <c r="J48"/>
  <c r="J47"/>
  <c r="J44"/>
  <c r="J43"/>
  <c r="J42"/>
  <c r="J41"/>
  <c r="J40"/>
  <c r="J37"/>
  <c r="J36"/>
  <c r="J34"/>
  <c r="J31"/>
  <c r="J29"/>
  <c r="J27"/>
  <c r="J23"/>
  <c r="J22"/>
  <c r="J21"/>
  <c r="J20"/>
  <c r="J19"/>
  <c r="J17"/>
  <c r="J15"/>
  <c r="J13"/>
  <c r="J11"/>
  <c r="J9"/>
  <c r="K238" l="1"/>
  <c r="I238"/>
  <c r="H238"/>
  <c r="K237"/>
  <c r="I237"/>
  <c r="H237"/>
  <c r="K234"/>
  <c r="I234"/>
  <c r="H234"/>
  <c r="K233"/>
  <c r="I233"/>
  <c r="H233"/>
  <c r="K232"/>
  <c r="I232"/>
  <c r="H232"/>
  <c r="K228"/>
  <c r="I228"/>
  <c r="H228"/>
  <c r="K227"/>
  <c r="I227"/>
  <c r="H227"/>
  <c r="K225"/>
  <c r="I225"/>
  <c r="H225"/>
  <c r="K223"/>
  <c r="I223"/>
  <c r="H223"/>
  <c r="K222"/>
  <c r="I222"/>
  <c r="H222"/>
  <c r="K219"/>
  <c r="I219"/>
  <c r="H219"/>
  <c r="K218"/>
  <c r="I218"/>
  <c r="H218"/>
  <c r="K217"/>
  <c r="I217"/>
  <c r="H217"/>
  <c r="K216"/>
  <c r="I216"/>
  <c r="H216"/>
  <c r="K213"/>
  <c r="I213"/>
  <c r="H213"/>
  <c r="K212"/>
  <c r="I212"/>
  <c r="H212"/>
  <c r="K211"/>
  <c r="I211"/>
  <c r="H211"/>
  <c r="K209"/>
  <c r="I209"/>
  <c r="H209"/>
  <c r="K208"/>
  <c r="I208"/>
  <c r="H208"/>
  <c r="K207"/>
  <c r="I207"/>
  <c r="H207"/>
  <c r="K205"/>
  <c r="I205"/>
  <c r="H205"/>
  <c r="K203"/>
  <c r="I203"/>
  <c r="H203"/>
  <c r="K202"/>
  <c r="I202"/>
  <c r="H202"/>
  <c r="K201"/>
  <c r="I201"/>
  <c r="H201"/>
  <c r="K200"/>
  <c r="I200"/>
  <c r="H200"/>
  <c r="K199"/>
  <c r="I199"/>
  <c r="H199"/>
  <c r="K198"/>
  <c r="I198"/>
  <c r="H198"/>
  <c r="K196"/>
  <c r="I196"/>
  <c r="H196"/>
  <c r="K195"/>
  <c r="I195"/>
  <c r="H195"/>
  <c r="K193"/>
  <c r="I193"/>
  <c r="H193"/>
  <c r="K192"/>
  <c r="I192"/>
  <c r="H192"/>
  <c r="K191"/>
  <c r="I191"/>
  <c r="H191"/>
  <c r="K180"/>
  <c r="I180"/>
  <c r="H180"/>
  <c r="K178"/>
  <c r="I178"/>
  <c r="H178"/>
  <c r="K176"/>
  <c r="I176"/>
  <c r="H176"/>
  <c r="K174"/>
  <c r="I174"/>
  <c r="H174"/>
  <c r="K170"/>
  <c r="I170"/>
  <c r="H170"/>
  <c r="K168"/>
  <c r="I168"/>
  <c r="H168"/>
  <c r="K166"/>
  <c r="I166"/>
  <c r="H166"/>
  <c r="K165"/>
  <c r="I165"/>
  <c r="H165"/>
  <c r="K164"/>
  <c r="I164"/>
  <c r="H164"/>
  <c r="K161"/>
  <c r="I161"/>
  <c r="H161"/>
  <c r="K160"/>
  <c r="I160"/>
  <c r="H160"/>
  <c r="K159"/>
  <c r="I159"/>
  <c r="H159"/>
  <c r="K158"/>
  <c r="I158"/>
  <c r="H158"/>
  <c r="K157"/>
  <c r="I157"/>
  <c r="H157"/>
  <c r="K156"/>
  <c r="I156"/>
  <c r="H156"/>
  <c r="K155"/>
  <c r="I155"/>
  <c r="H155"/>
  <c r="K153"/>
  <c r="I153"/>
  <c r="H153"/>
  <c r="K152"/>
  <c r="I152"/>
  <c r="H152"/>
  <c r="K151"/>
  <c r="I151"/>
  <c r="H151"/>
  <c r="K150"/>
  <c r="I150"/>
  <c r="H150"/>
  <c r="K144"/>
  <c r="I144"/>
  <c r="H144"/>
  <c r="K142"/>
  <c r="I142"/>
  <c r="H142"/>
  <c r="K140"/>
  <c r="I140"/>
  <c r="H140"/>
  <c r="K136"/>
  <c r="I136"/>
  <c r="H136"/>
  <c r="K134"/>
  <c r="I134"/>
  <c r="H134"/>
  <c r="K133"/>
  <c r="I133"/>
  <c r="H133"/>
  <c r="K131"/>
  <c r="I131"/>
  <c r="H131"/>
  <c r="K130"/>
  <c r="I130"/>
  <c r="H130"/>
  <c r="K128"/>
  <c r="I128"/>
  <c r="H128"/>
  <c r="K125"/>
  <c r="I125"/>
  <c r="H125"/>
  <c r="K124"/>
  <c r="I124"/>
  <c r="H124"/>
  <c r="K123"/>
  <c r="I123"/>
  <c r="H123"/>
  <c r="K121"/>
  <c r="I121"/>
  <c r="H121"/>
  <c r="K117"/>
  <c r="I117"/>
  <c r="H117"/>
  <c r="K116"/>
  <c r="I116"/>
  <c r="H116"/>
  <c r="K115"/>
  <c r="I115"/>
  <c r="H115"/>
  <c r="K114"/>
  <c r="I114"/>
  <c r="H114"/>
  <c r="K113"/>
  <c r="I113"/>
  <c r="H113"/>
  <c r="K112"/>
  <c r="I112"/>
  <c r="H112"/>
  <c r="K110"/>
  <c r="I110"/>
  <c r="H110"/>
  <c r="K109"/>
  <c r="I109"/>
  <c r="H109"/>
  <c r="K108"/>
  <c r="I108"/>
  <c r="H108"/>
  <c r="K107"/>
  <c r="I107"/>
  <c r="H107"/>
  <c r="K106"/>
  <c r="I106"/>
  <c r="H106"/>
  <c r="K105"/>
  <c r="I105"/>
  <c r="H105"/>
  <c r="K104"/>
  <c r="I104"/>
  <c r="H104"/>
  <c r="K102"/>
  <c r="I102"/>
  <c r="H102"/>
  <c r="K100"/>
  <c r="I100"/>
  <c r="H100"/>
  <c r="K98"/>
  <c r="I98"/>
  <c r="H98"/>
  <c r="K97"/>
  <c r="I97"/>
  <c r="H97"/>
  <c r="K96"/>
  <c r="I96"/>
  <c r="H96"/>
  <c r="K95"/>
  <c r="I95"/>
  <c r="H95"/>
  <c r="K90"/>
  <c r="I90"/>
  <c r="H90"/>
  <c r="K89"/>
  <c r="I89"/>
  <c r="H89"/>
  <c r="K85"/>
  <c r="I85"/>
  <c r="H85"/>
  <c r="K83"/>
  <c r="I83"/>
  <c r="H83"/>
  <c r="K81"/>
  <c r="I81"/>
  <c r="H81"/>
  <c r="K79"/>
  <c r="I79"/>
  <c r="H79"/>
  <c r="K74"/>
  <c r="I74"/>
  <c r="H74"/>
  <c r="K72"/>
  <c r="I72"/>
  <c r="H72"/>
  <c r="K68"/>
  <c r="I68"/>
  <c r="H68"/>
  <c r="K67"/>
  <c r="I67"/>
  <c r="H67"/>
  <c r="K65"/>
  <c r="I65"/>
  <c r="H65"/>
  <c r="K64"/>
  <c r="I64"/>
  <c r="H64"/>
  <c r="K63"/>
  <c r="I63"/>
  <c r="H63"/>
  <c r="K61"/>
  <c r="I61"/>
  <c r="H61"/>
  <c r="K60"/>
  <c r="I60"/>
  <c r="H60"/>
  <c r="K57"/>
  <c r="I57"/>
  <c r="H57"/>
  <c r="K56"/>
  <c r="I56"/>
  <c r="H56"/>
  <c r="K55"/>
  <c r="I55"/>
  <c r="H55"/>
  <c r="K54"/>
  <c r="I54"/>
  <c r="H54"/>
  <c r="K53"/>
  <c r="I53"/>
  <c r="H53"/>
  <c r="K51"/>
  <c r="I51"/>
  <c r="H51"/>
  <c r="K50"/>
  <c r="I50"/>
  <c r="H50"/>
  <c r="K49"/>
  <c r="I49"/>
  <c r="H49"/>
  <c r="K48"/>
  <c r="I48"/>
  <c r="H48"/>
  <c r="K47"/>
  <c r="I47"/>
  <c r="H47"/>
  <c r="K44"/>
  <c r="I44"/>
  <c r="H44"/>
  <c r="K43"/>
  <c r="I43"/>
  <c r="H43"/>
  <c r="K42"/>
  <c r="I42"/>
  <c r="H42"/>
  <c r="K41"/>
  <c r="I41"/>
  <c r="H41"/>
  <c r="K40"/>
  <c r="I40"/>
  <c r="H40"/>
  <c r="K37"/>
  <c r="I37"/>
  <c r="H37"/>
  <c r="K36"/>
  <c r="I36"/>
  <c r="H36"/>
  <c r="K34"/>
  <c r="I34"/>
  <c r="H34"/>
  <c r="K31"/>
  <c r="I31"/>
  <c r="H31"/>
  <c r="K29"/>
  <c r="I29"/>
  <c r="H29"/>
  <c r="K27"/>
  <c r="I27"/>
  <c r="H27"/>
  <c r="K23"/>
  <c r="I23"/>
  <c r="H23"/>
  <c r="K22"/>
  <c r="I22"/>
  <c r="H22"/>
  <c r="K21"/>
  <c r="I21"/>
  <c r="H21"/>
  <c r="K20"/>
  <c r="I20"/>
  <c r="H20"/>
  <c r="K19"/>
  <c r="I19"/>
  <c r="H19"/>
  <c r="K17"/>
  <c r="I17"/>
  <c r="H17"/>
  <c r="K15"/>
  <c r="I15"/>
  <c r="H15"/>
  <c r="K13"/>
  <c r="I13"/>
  <c r="H13"/>
  <c r="K11"/>
  <c r="I11"/>
  <c r="H11"/>
  <c r="K9"/>
  <c r="I9"/>
  <c r="H9"/>
</calcChain>
</file>

<file path=xl/comments1.xml><?xml version="1.0" encoding="utf-8"?>
<comments xmlns="http://schemas.openxmlformats.org/spreadsheetml/2006/main">
  <authors>
    <author>hp</author>
  </authors>
  <commentList>
    <comment ref="F155" authorId="0">
      <text>
        <r>
          <rPr>
            <b/>
            <sz val="9"/>
            <color indexed="81"/>
            <rFont val="Tahoma"/>
            <family val="2"/>
          </rPr>
          <t>9. press release with brigada FM (ISO News)</t>
        </r>
      </text>
    </comment>
  </commentList>
</comments>
</file>

<file path=xl/sharedStrings.xml><?xml version="1.0" encoding="utf-8"?>
<sst xmlns="http://schemas.openxmlformats.org/spreadsheetml/2006/main" count="2831" uniqueCount="743">
  <si>
    <t/>
  </si>
  <si>
    <t>TARGET</t>
  </si>
  <si>
    <t>Annual</t>
  </si>
  <si>
    <t>A.03 - OPERATIONS</t>
  </si>
  <si>
    <t>001: NATURAL RESOURCES SUSTAINABLY MANAGED - PROGRAM 1: MINERAL RESOURCES ENFORCEMENT AND REGULATORY PROGRAM</t>
  </si>
  <si>
    <t>GENERAL APPROPRIATIONS ACT - PERFORMANCE INFORMATION REPORTING</t>
  </si>
  <si>
    <t>OUTCOME INDICATOR 1</t>
  </si>
  <si>
    <t>Percentage increase in the revenues of government from mineral resources development</t>
  </si>
  <si>
    <t>OUTCOME INDICATOR 2</t>
  </si>
  <si>
    <t>Percentage of monitored mining permits/contracts complying with laws, rules and regulations</t>
  </si>
  <si>
    <t>OUTPUT INDICATOR 1</t>
  </si>
  <si>
    <t>Mining applications (including other  mining rights related applications) approved/denied/endorsed within the prescribed period</t>
  </si>
  <si>
    <t>OUTPUT INDICATOR 2</t>
  </si>
  <si>
    <t>Number of mining permits/contracts monitored</t>
  </si>
  <si>
    <t>PHILIPPINES DEVELOPMENT PLAN</t>
  </si>
  <si>
    <t>Subsector Outcome 2: Improved environment quality - Strengthen enforcement environment laws: Land quality management</t>
  </si>
  <si>
    <t>Transform abandoned mines/mined-out areas into land use beneficial to communities</t>
  </si>
  <si>
    <t>Abandoned mines rehabilitated</t>
  </si>
  <si>
    <t>Surface metallic mines compliant to its Annual EPEP</t>
  </si>
  <si>
    <t>WORK AND FINANCIAL PLAN</t>
  </si>
  <si>
    <t>MINERAL INVESTMENT PROMOTION PROGRAM</t>
  </si>
  <si>
    <t>Issuance of mining permits/contracts (including in areas within mineral reservations) and other related permits</t>
  </si>
  <si>
    <t>Issuance of mining permits/contracts (no.)</t>
  </si>
  <si>
    <t>a. Permits (EP, ISAGP, MPP)</t>
  </si>
  <si>
    <t>b. Ore Transport Permit (OTP)/ Certification</t>
  </si>
  <si>
    <t>c. Other Permits [Accreditations, Certificate of Environmental Management and Community Relations Record (CEMCRR)/ Certificate of Exemption (CoE), Declaration of Mining Project Feasibility (DMPF)]</t>
  </si>
  <si>
    <t>d. Mineral Ore Export Permit (MOEP) issued/validated (no.)</t>
  </si>
  <si>
    <t>Use it or Lose it Policy</t>
  </si>
  <si>
    <t>Mining Applications with Final Action (no.)</t>
  </si>
  <si>
    <t>Review of the Performance of Existing Mining Operations per EO No. 79</t>
  </si>
  <si>
    <t>Mining Permits/Contracts reviewed/cancelled/endorsed for cancellation (no.)</t>
  </si>
  <si>
    <t>Approval of SHES Program</t>
  </si>
  <si>
    <t>EPEP (with FMRDP), FMRDP and/or CMP with final action (no.)</t>
  </si>
  <si>
    <t>Annual EPEP approved (no.)</t>
  </si>
  <si>
    <t>SDMP/CDP approved (no.)</t>
  </si>
  <si>
    <t>Annual SDMP approved (no.)</t>
  </si>
  <si>
    <t>Annual SHP approved (no.)</t>
  </si>
  <si>
    <t>Environmental Work Programs (EWP) endorsed (no.)</t>
  </si>
  <si>
    <t>National Greening Program (NGP) Monitoring Reports submitted (no.)</t>
  </si>
  <si>
    <t>Development of Small-Scale Mining - Assistance to Provincial/City Mining Regulatory Board (P/CMRB)/LGUs/Other Stakeholders</t>
  </si>
  <si>
    <t>Inventory of Peoples Small-Scale Mining (PSSM)/Minahang Bayan(MB) Areas, and Quarry/Sand and Gravel (SAG)/Small-Scale Mining (SSM) Sites (no.)</t>
  </si>
  <si>
    <t>Proposed Minahang Bayan sites identified (no.)</t>
  </si>
  <si>
    <t>Proposed Minahang Bayan sites endorsed to DENR through MGBCO (no.)</t>
  </si>
  <si>
    <t>P/CMRB Meetings conducted/participated (no.)</t>
  </si>
  <si>
    <t>P/CMRBs maintained/operationalized/reconstituted (no.)</t>
  </si>
  <si>
    <t>P/CMRB Regional Consultation conducted (no.)</t>
  </si>
  <si>
    <t>MINING INDUSTRY DEVELOPMENT PROGRAM</t>
  </si>
  <si>
    <t>Monitoring/Audit of Mining Permits/Contracts/Leases/Claims/JOAs (including those within Mineral Reservations) as to compliance with the Terms and Conditions/Requirements and implementation of approved Work Program/Safety, Health, Environmental and Social Development Programs</t>
  </si>
  <si>
    <t>Mining Rights monitored (no.) as to compliance with:</t>
  </si>
  <si>
    <t>a. Work Program/Terms and Conditions/Requirements</t>
  </si>
  <si>
    <t>b. Safety, Health, Environment and Social Development (SHES) Programs</t>
  </si>
  <si>
    <t>b.1 Mining rights monitored</t>
  </si>
  <si>
    <t>b.2 Number of monitoring conducted</t>
  </si>
  <si>
    <t>c. Monitoring Report on Mining Forest Program (MFP) submitted</t>
  </si>
  <si>
    <t>Resolution of Complaints/Cases/Conflicts</t>
  </si>
  <si>
    <t>Complaints/cases/conflicts investigated/resolved by: (no.)</t>
  </si>
  <si>
    <t>a. MGB</t>
  </si>
  <si>
    <t>b. Panel of Arbitrators</t>
  </si>
  <si>
    <t>b.1 Complaints/Cases acted upon</t>
  </si>
  <si>
    <t>b.2 Quarterly Accomplishment/Inventory Report of the Panel of Arbitrators</t>
  </si>
  <si>
    <t>Anti-Illegal Mining Campaign</t>
  </si>
  <si>
    <t>Cease and Desist Orders issued/implemented (no.)</t>
  </si>
  <si>
    <t>Charges filed with the Provincial/City Prosecutors Office (no.)</t>
  </si>
  <si>
    <t>Strengthen Multi-partite Monitoring System</t>
  </si>
  <si>
    <t>Multi-partite Monitoring Teams (MMT) of mining projects (with permits issued by MGB) operationalized (no.)</t>
  </si>
  <si>
    <t>001: NATURAL RESOURCES SUSTAINABLY MANAGED - PROGRAM 2: MINERAL RESOURCES AND GEOSCIENES DEVELOPMENT PROGRAM</t>
  </si>
  <si>
    <t>Number of LGUs informed of the geology and mineral potential</t>
  </si>
  <si>
    <t>Percentage of Total Philippine area surveyed for geology and mineral potential</t>
  </si>
  <si>
    <t>Number of new mineral reservation areas assessed/endorsed for declaration</t>
  </si>
  <si>
    <t xml:space="preserve">MINERAL RESOURCES SERVICE </t>
  </si>
  <si>
    <t>COMMUNICATION PLAN FOR MINERAL RESOURCES AND GEOSCIENCE DEVELOPMENT</t>
  </si>
  <si>
    <t>Conduct of Awareness and Advocacy on Mineral Resources and Geosciences Development (MRGD)</t>
  </si>
  <si>
    <t>Stakeholder's Forum (no.)</t>
  </si>
  <si>
    <t>a. Dialogues with Sangguniang Panlalawigan/Bayan/Panglungsod/Barangay</t>
  </si>
  <si>
    <t>b. Dialogue with other groups (Religious Groups, CSO, Academe, etc.)</t>
  </si>
  <si>
    <t>Radio/TV Guestings (no.)</t>
  </si>
  <si>
    <t>Press Releases/Photo Releases/Feature Stories (no.)</t>
  </si>
  <si>
    <t>Generate/Publish/Disseminate Information, Education and Communication (IEC) Materials</t>
  </si>
  <si>
    <t>Website maintained (no.)</t>
  </si>
  <si>
    <t>Website Article posted (no.)</t>
  </si>
  <si>
    <t>IEC Materials produced (no.)</t>
  </si>
  <si>
    <t>IEC Materials reproduced/distributed (no.)</t>
  </si>
  <si>
    <t>Statistics Reports submitted to MGBCO (no.)</t>
  </si>
  <si>
    <t>Maps/Map Information Databases submitted to MGBCO (no.)</t>
  </si>
  <si>
    <t>MRGD Reports submitted to MGBCO (no.)</t>
  </si>
  <si>
    <t xml:space="preserve">Capacity Building Program on MRGD Laws, Rules and Regulations </t>
  </si>
  <si>
    <t>Trainings conducted/coordinated/participated on (no.)</t>
  </si>
  <si>
    <t>a. For MGB Personnel to attend</t>
  </si>
  <si>
    <t>b. For LGUs and other stakeholders (NGAs, CSOs, etc.)</t>
  </si>
  <si>
    <t>c. For Small-Scale Miners</t>
  </si>
  <si>
    <t>National and International Linkages</t>
  </si>
  <si>
    <t>Linkages coordinated (no.)</t>
  </si>
  <si>
    <t>NATIONAL MINERAL RESERVATION PROGRAM</t>
  </si>
  <si>
    <t>Proposed Mineral Reservation areas endorsed (no.)</t>
  </si>
  <si>
    <t>003: ADAPTIVE CAPACITIES OF HUMAN COMMUNITIES AND NATURAL SYSTEMS IMPROVED - PROGRAM 1: GEOLOGICAL RISK REDUCTION AND RESILIENCY PROGRAM</t>
  </si>
  <si>
    <t>GENERAL APPROPRIATIONS ACT- PERFORMANCE INFORMATION REPORTING</t>
  </si>
  <si>
    <t>OUTCOME INDICATOR 1:</t>
  </si>
  <si>
    <t>Percentage of LGUs that included geohazard information in their Disaster Risk Reduction and Mitigation Plan, Comprehensive Land Use Plan, and/or Development Plans</t>
  </si>
  <si>
    <t>Number of cities and municipalities where vulnerability and risk assessment was conducted</t>
  </si>
  <si>
    <t>OUTCOME INDICATOR 2:</t>
  </si>
  <si>
    <t>Number of LGUs (cities/municipalities) provided with information, education and communication campaigns on geohazards</t>
  </si>
  <si>
    <t>OUTCOME INDICATOR 3:</t>
  </si>
  <si>
    <t>Number of LGUs assessed for groundwater resources and vulnerability</t>
  </si>
  <si>
    <t>PHILIPPINE DEVELOPMENT PLAN</t>
  </si>
  <si>
    <t>Subsectors Outcome 3: Increased adaptive capacity and resilience of ecosystems - Strengthen implementation of CCA and DRR, particularly at the local level across sectors.</t>
  </si>
  <si>
    <t>Develop, maintain and ensure accessibility of climate and geospatial information and services</t>
  </si>
  <si>
    <t>Identify technological and research priorities and capacity needs on CCAM and DRRM.</t>
  </si>
  <si>
    <t>Geological Assessment for Risk Reduction and Resiliency Program (Geoscience Development Services)</t>
  </si>
  <si>
    <t>Geohazard Assessment - Identification and Mapping of Geohazards for Critical Land Areas</t>
  </si>
  <si>
    <t>Land Geological Assessment</t>
  </si>
  <si>
    <t xml:space="preserve">Field Mapping and Survey </t>
  </si>
  <si>
    <t>LGUs (cities/municipalities) assessed (no.)</t>
  </si>
  <si>
    <t xml:space="preserve">a. Vulnerability and Risk Assessment (VRA) </t>
  </si>
  <si>
    <t>b. Updating of 1:10K geohazard maps</t>
  </si>
  <si>
    <t>c. Ground Subsidence Assessment</t>
  </si>
  <si>
    <t>Geohazard Reports/Maps prepared (no.)</t>
  </si>
  <si>
    <t>a. Geohazard Reports</t>
  </si>
  <si>
    <t>b. Geohazard Maps</t>
  </si>
  <si>
    <t>Geohazard IEC Materials Dissemination</t>
  </si>
  <si>
    <t>Maps disseminated (no.)</t>
  </si>
  <si>
    <t>Posters disseminated (no.)</t>
  </si>
  <si>
    <t>VCDs disseminated (no.)</t>
  </si>
  <si>
    <t>Pamphlets/Fliers disseminated (no.)</t>
  </si>
  <si>
    <t>Signages/Billboards installed (no.)</t>
  </si>
  <si>
    <t>Tri-Media (no.)</t>
  </si>
  <si>
    <t>Capacity Building on Geosciences</t>
  </si>
  <si>
    <t>Trainings/Seminars conducted for/attended by MGB Technical Personnel (no.)</t>
  </si>
  <si>
    <t>Conduct of IEC to LGUs</t>
  </si>
  <si>
    <t>Seminars/Workshops for LGUs (no.)</t>
  </si>
  <si>
    <t>Lectures presented (no.)</t>
  </si>
  <si>
    <t>Advisories issued (no.)</t>
  </si>
  <si>
    <t>Geohazards Operations Center</t>
  </si>
  <si>
    <t>Advisories re-issued (no.)</t>
  </si>
  <si>
    <t>Incident/Flash Reports prepared (no.)</t>
  </si>
  <si>
    <t>Pre Disaster and Risk Assessment Meetings attended (no.)</t>
  </si>
  <si>
    <t>Coastal Geohazard and Impact of Climate Change</t>
  </si>
  <si>
    <t>Field Mapping and Survey (1:10,000 scale map)</t>
  </si>
  <si>
    <t>Coastal Municipal LGUs (Cities/Municipalities) assessed (no.)</t>
  </si>
  <si>
    <t>Reports prepared (no.)</t>
  </si>
  <si>
    <t>Summary/Exit Reports issued (no.)</t>
  </si>
  <si>
    <t>Geologic Mapping</t>
  </si>
  <si>
    <t>Geological Mapping and Surveys - Quadrangle Mapping</t>
  </si>
  <si>
    <t>Quadrangles assessed/surveyed (no.)</t>
  </si>
  <si>
    <t>Geologic Reports with Maps prepared (no.)</t>
  </si>
  <si>
    <t>Mineral Resource Inventory</t>
  </si>
  <si>
    <t>Provincial Resource Maps updated and submitted to MGBCO (no.)</t>
  </si>
  <si>
    <t>Provision of Laboratory Services</t>
  </si>
  <si>
    <t>Samples analyzed (no.)</t>
  </si>
  <si>
    <t>Determinations made (no.)</t>
  </si>
  <si>
    <t>Groundwater Resource and Vulnerability Assessment</t>
  </si>
  <si>
    <t>Groundwater Resource Assessment</t>
  </si>
  <si>
    <t>LGUs assessed (no.)</t>
  </si>
  <si>
    <t>a. Province</t>
  </si>
  <si>
    <t>b. Municipality</t>
  </si>
  <si>
    <t>Groundwater Assessment Reports with Maps prepared (no.)</t>
  </si>
  <si>
    <t>Miscellaneous Geological Services</t>
  </si>
  <si>
    <t>Technical Assistance provided (GIR/GVR/EGGAR/SWD)</t>
  </si>
  <si>
    <t>Investigation/Inspection Reports prepared (no.)</t>
  </si>
  <si>
    <t>Clients served (no.)</t>
  </si>
  <si>
    <t>PAP</t>
  </si>
  <si>
    <t>Performance Indicator / UWM</t>
  </si>
  <si>
    <t>MGB Regional Office No. I</t>
  </si>
  <si>
    <t>MGB Regional Office No. II</t>
  </si>
  <si>
    <t>MGB Regional Office No. IIII</t>
  </si>
  <si>
    <t>MGB Regional Office No. 4</t>
  </si>
  <si>
    <t>MGB Regional Office No. V</t>
  </si>
  <si>
    <t>MGB Regional Office No. VI</t>
  </si>
  <si>
    <t>MGB Regional Office No. VII</t>
  </si>
  <si>
    <t>MGB Regional Office No. VIII</t>
  </si>
  <si>
    <t>MGB Regional Office No. IX</t>
  </si>
  <si>
    <t>MGB Regional Office No. X</t>
  </si>
  <si>
    <t>MGB Regional Office No. XI</t>
  </si>
  <si>
    <t>MGB Regional Office No. XII</t>
  </si>
  <si>
    <t>MGB Regional Office No. XIII</t>
  </si>
  <si>
    <t>MIMAROPA</t>
  </si>
  <si>
    <t>Cordillera Administrative Region</t>
  </si>
  <si>
    <t>MINES AND GEOSCIENCES BUREAU
PHYSICAL TARGET REPORT FOR JANUARY 2018</t>
  </si>
  <si>
    <t>ACCOMPLISHMENT</t>
  </si>
  <si>
    <t>This Month</t>
  </si>
  <si>
    <t>To Date</t>
  </si>
  <si>
    <t>% This Month</t>
  </si>
  <si>
    <t>% To Date</t>
  </si>
  <si>
    <t>% Annual</t>
  </si>
  <si>
    <t>A.01 - GENERAL ADMINISTRATION AND SUPPORT SERVICES</t>
  </si>
  <si>
    <t>General Management and Supervision</t>
  </si>
  <si>
    <t>Administrative Services</t>
  </si>
  <si>
    <t>Management and Administrative Support Services</t>
  </si>
  <si>
    <t>Reports submitted (no.)</t>
  </si>
  <si>
    <t>Housekeeping, Building and Ground Improvement Services</t>
  </si>
  <si>
    <t>Human Resource Management Service</t>
  </si>
  <si>
    <t>Solid Waste Management Service</t>
  </si>
  <si>
    <t>Implementation of Government Procurement</t>
  </si>
  <si>
    <t>Solid waste management plan implemented (no.)</t>
  </si>
  <si>
    <t>Cashiering</t>
  </si>
  <si>
    <t>Report of checks issued (no.)</t>
  </si>
  <si>
    <t>Paid payrolls and checks prepared (no.)</t>
  </si>
  <si>
    <t>Advice of checks issued and cancelled (ACIC) (no.)</t>
  </si>
  <si>
    <t>Report of remittance of collections and deposits to Treasury (no.)</t>
  </si>
  <si>
    <t>Report on revenue collection (no.)</t>
  </si>
  <si>
    <t>Financial Management Services</t>
  </si>
  <si>
    <t>Budget Proposals</t>
  </si>
  <si>
    <t>Forward Estimates</t>
  </si>
  <si>
    <t>Forward Estimates submitted (no.)</t>
  </si>
  <si>
    <t>Budget Proposals and Report Forms</t>
  </si>
  <si>
    <t>Proposed budget report submitted (no.) DBM</t>
  </si>
  <si>
    <t>Proposal to Senate/Congress</t>
  </si>
  <si>
    <t>Proposed budget report submitted based on NEP (no.)</t>
  </si>
  <si>
    <t>Budget Execution</t>
  </si>
  <si>
    <t>Cash Program</t>
  </si>
  <si>
    <t>Financial Plan for CO and RO reports (no.)</t>
  </si>
  <si>
    <t>Monthly Estimate of Income</t>
  </si>
  <si>
    <t>Cash program and ABM submitted (no.)</t>
  </si>
  <si>
    <t>Monthly Estimate of Income  submitted (no.)</t>
  </si>
  <si>
    <t>Account Monitoring and Control</t>
  </si>
  <si>
    <t>Budget Reports</t>
  </si>
  <si>
    <t>For MGB/DENR/DBM/COA</t>
  </si>
  <si>
    <t>Weekly Financial Performance Report (no.)</t>
  </si>
  <si>
    <t>Monthly budget reports (no.)</t>
  </si>
  <si>
    <t>Quarterly budget reports (no.)</t>
  </si>
  <si>
    <t>Annual budget reports (no.)</t>
  </si>
  <si>
    <t>Accounting Reports</t>
  </si>
  <si>
    <t>Financial Accountability Reports</t>
  </si>
  <si>
    <t>Updated subsidiary ledgers (no.)</t>
  </si>
  <si>
    <t>Monthly financial statements (no.)</t>
  </si>
  <si>
    <t>Quarterly financial statements (no.)</t>
  </si>
  <si>
    <t>Annual financial statements (no.)</t>
  </si>
  <si>
    <t>Financial Statements</t>
  </si>
  <si>
    <t>Quarterly schedules (no.)</t>
  </si>
  <si>
    <t>Annual schedules (no.)</t>
  </si>
  <si>
    <t>Planning and Policy Formulation</t>
  </si>
  <si>
    <t>Preparation/Endorsement of Plans and Programs</t>
  </si>
  <si>
    <t>Work and financial plan finalized (no.)</t>
  </si>
  <si>
    <t>Proposed budget submitted (no.)</t>
  </si>
  <si>
    <t>Program  Monitoring and Evaluation</t>
  </si>
  <si>
    <t>Consolidated physical accomplishment reports submitted (no.)</t>
  </si>
  <si>
    <t>Validation reports submitted (no.)</t>
  </si>
  <si>
    <t>Semi-Annual/Annual report prepared (no.)</t>
  </si>
  <si>
    <t>Conduct of Investigation and Provision of Legal Assistance</t>
  </si>
  <si>
    <t>Legal assistance provided (no.)</t>
  </si>
  <si>
    <t>Hearings attended (no.)</t>
  </si>
  <si>
    <t>Human Resources Development</t>
  </si>
  <si>
    <t>Human Resources Development Service</t>
  </si>
  <si>
    <t>Management of Training and Career Development Programs</t>
  </si>
  <si>
    <t>Reports prepared(no.)</t>
  </si>
  <si>
    <t>Youth Programs and Projects</t>
  </si>
  <si>
    <t>Youth related activities coordinated/participated/attended (no.)</t>
  </si>
  <si>
    <t>Prepared by:</t>
  </si>
  <si>
    <t>Approved by:</t>
  </si>
  <si>
    <t>Date:</t>
  </si>
  <si>
    <t>Remarks</t>
  </si>
  <si>
    <t>DIANA IMIE B. ESTRADA</t>
  </si>
  <si>
    <t>Planning Officer</t>
  </si>
  <si>
    <t>MARIO A. ANCHETA</t>
  </si>
  <si>
    <t>Prepared By: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</si>
  <si>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</si>
  <si>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</si>
  <si>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</si>
  <si>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</si>
  <si>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</si>
  <si>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</si>
  <si>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</si>
  <si>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</si>
  <si>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</si>
  <si>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</si>
  <si>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</si>
  <si>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</si>
  <si>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Disbursement Program</t>
  </si>
  <si>
    <t>OIC, Regional Director</t>
  </si>
  <si>
    <t>A.01</t>
  </si>
  <si>
    <t>A.01.A</t>
  </si>
  <si>
    <t>A.01.A1</t>
  </si>
  <si>
    <t>A.01.A1a</t>
  </si>
  <si>
    <t>A.01.A1b</t>
  </si>
  <si>
    <t>A.01.A1c</t>
  </si>
  <si>
    <t>A.01.A1d</t>
  </si>
  <si>
    <t>A.01.A1e</t>
  </si>
  <si>
    <t>A.01.A1f</t>
  </si>
  <si>
    <t>A.01.A2</t>
  </si>
  <si>
    <t>DEPARTMENT OF ENVIRONMENT AND NATURAL RESOURCES/MINES AND GEOSCIENCES BUREAU
PHYSICAL AND FINANCIAL ACCOMPLISHMENT MONITORING REPORT</t>
  </si>
  <si>
    <t>Region II, Tuguegarao City</t>
  </si>
  <si>
    <t>% Accom This Month</t>
  </si>
  <si>
    <t>% Accom To Date</t>
  </si>
  <si>
    <t>PHYSICAL</t>
  </si>
  <si>
    <t>Exp. Class</t>
  </si>
  <si>
    <t>FINANCIAL</t>
  </si>
  <si>
    <t>Allotment</t>
  </si>
  <si>
    <t>Released</t>
  </si>
  <si>
    <t>CODE</t>
  </si>
  <si>
    <t>A.01.A2a</t>
  </si>
  <si>
    <t>A.01.A2b</t>
  </si>
  <si>
    <t>A.01.A2c</t>
  </si>
  <si>
    <t>A.01.A3</t>
  </si>
  <si>
    <t>A.01.A3a</t>
  </si>
  <si>
    <t>A.01.A3b</t>
  </si>
  <si>
    <t>A.01.A4</t>
  </si>
  <si>
    <t>A.01.B</t>
  </si>
  <si>
    <t>A.01.B1</t>
  </si>
  <si>
    <t>A.01.B2</t>
  </si>
  <si>
    <t>A.01.B3</t>
  </si>
  <si>
    <t>A.03</t>
  </si>
  <si>
    <t>A.03.001.P1</t>
  </si>
  <si>
    <t>A.03.001.P1.A</t>
  </si>
  <si>
    <t>A.03.001.P1.A1</t>
  </si>
  <si>
    <t>A.03.001.P1.A2</t>
  </si>
  <si>
    <t>A.03.001.P1.A3</t>
  </si>
  <si>
    <t>A.03.001.P1.A4</t>
  </si>
  <si>
    <t>A.03.001.P1.A5</t>
  </si>
  <si>
    <t>A.03.001.P1.B</t>
  </si>
  <si>
    <t>A.03.001.P1.B1</t>
  </si>
  <si>
    <t>A.03.001.P1.B2</t>
  </si>
  <si>
    <t>A.03.001.P1.B3</t>
  </si>
  <si>
    <t>A.03.001.P1.B4</t>
  </si>
  <si>
    <t>A.03.001.P2.A</t>
  </si>
  <si>
    <t>A.03.001.P2.</t>
  </si>
  <si>
    <t>A.03.001.P2.A1</t>
  </si>
  <si>
    <t>A.03.001.P2.A2</t>
  </si>
  <si>
    <t>A.03.001.P2.A3</t>
  </si>
  <si>
    <t>A.03.001.P2.A4</t>
  </si>
  <si>
    <t>A.03.003.P1</t>
  </si>
  <si>
    <t>A.03.003.P1.A</t>
  </si>
  <si>
    <t>A.03.003.P1.A1</t>
  </si>
  <si>
    <t>A.03.003.P1.A1a</t>
  </si>
  <si>
    <t>A.03.003.P1.A1a1</t>
  </si>
  <si>
    <t>A.03.003.P1.A1a2</t>
  </si>
  <si>
    <t>A.03.003.P1.A1a3</t>
  </si>
  <si>
    <t>A.03.003.P1.A1a4</t>
  </si>
  <si>
    <t>A.03.003.P1.A1a5</t>
  </si>
  <si>
    <t>A.03.003.P1.A1b</t>
  </si>
  <si>
    <t>A.03.003.P1.A1b1</t>
  </si>
  <si>
    <t>A.03.003.P1.A2</t>
  </si>
  <si>
    <t>A.03.003.P1.A3</t>
  </si>
  <si>
    <t>A.03.003.P1.A4</t>
  </si>
  <si>
    <t>A.03.003.P1.A5</t>
  </si>
  <si>
    <t>A.03.003.P1.A6</t>
  </si>
  <si>
    <t>% Released Allotment</t>
  </si>
  <si>
    <t>14=13/12</t>
  </si>
  <si>
    <t>Obligation</t>
  </si>
  <si>
    <t>Disbursement</t>
  </si>
  <si>
    <t>% Budget Utilization Rate (BUR)</t>
  </si>
  <si>
    <t>Remarks/Justifications for those activities  with low or high percentage of accomplishment</t>
  </si>
  <si>
    <t>MOOE</t>
  </si>
  <si>
    <t>GRAND TOTAL</t>
  </si>
  <si>
    <t>PS</t>
  </si>
  <si>
    <t>CO</t>
  </si>
  <si>
    <t>Sub-Total</t>
  </si>
  <si>
    <t>TOTAL</t>
  </si>
  <si>
    <t>A.03.001</t>
  </si>
  <si>
    <t>001: NATURAL RESOURCES SUSTAINABLY MANAGED</t>
  </si>
  <si>
    <t>19=16/13</t>
  </si>
  <si>
    <t>Obligation/Allotment</t>
  </si>
  <si>
    <t>Disbursement/Obligation</t>
  </si>
  <si>
    <t>20=18/16</t>
  </si>
  <si>
    <t>Planning Officer/Physical Report</t>
  </si>
  <si>
    <t>ACCOUNTS PAYABLE</t>
  </si>
  <si>
    <t>TO DATE</t>
  </si>
  <si>
    <t>Trial Balance</t>
  </si>
  <si>
    <t>OBLIGATION</t>
  </si>
  <si>
    <t>DISBURSEMENT</t>
  </si>
  <si>
    <t>UNPAID</t>
  </si>
  <si>
    <t>to date</t>
  </si>
  <si>
    <t>this month</t>
  </si>
  <si>
    <t>Production of Geohazard/VRA Maps</t>
  </si>
  <si>
    <t>Production of Geohazard/VRA Maps (no.)</t>
  </si>
  <si>
    <t>A.03.003.P1.A1a6</t>
  </si>
  <si>
    <t>BAR No. 1</t>
  </si>
  <si>
    <t>QUARTERLY PHYSICAL REPORT OF OPERATION</t>
  </si>
  <si>
    <t>Department: Department of Environment and Natural Resources (DENR)</t>
  </si>
  <si>
    <t>Appropriations: Current Year Appropriations</t>
  </si>
  <si>
    <t>Agency: Mines and Geo-Sciences Bureau</t>
  </si>
  <si>
    <t>Operating Unit: Regional Office - II</t>
  </si>
  <si>
    <t>Organization Code (UACS): 100030300002</t>
  </si>
  <si>
    <t>Report Status: FOR APPROVAL</t>
  </si>
  <si>
    <t>Particulars</t>
  </si>
  <si>
    <t>UACS CODE</t>
  </si>
  <si>
    <t>Physical Targets</t>
  </si>
  <si>
    <t>Physical Accomplishments</t>
  </si>
  <si>
    <t>1st Quarter</t>
  </si>
  <si>
    <t>2nd Quarter</t>
  </si>
  <si>
    <t>3rd Quarter</t>
  </si>
  <si>
    <t>4th Quarter</t>
  </si>
  <si>
    <t>Total</t>
  </si>
  <si>
    <t>7=(3+4+5+6)</t>
  </si>
  <si>
    <t>12=(8+9+10+11)</t>
  </si>
  <si>
    <t>Part A</t>
  </si>
  <si>
    <t>I. Operations</t>
  </si>
  <si>
    <t>OO : Natural Resources Sustainably Managed</t>
  </si>
  <si>
    <t>MINERAL RESOURCES ENFORCEMENT AND REGULATORY PROGRAM</t>
  </si>
  <si>
    <t>Outcome Indicators</t>
  </si>
  <si>
    <t>1. Percentage increase in the revenues of government</t>
  </si>
  <si>
    <t>from mineral resources development</t>
  </si>
  <si>
    <t>2. Percentage of monitored mining permits/contracts</t>
  </si>
  <si>
    <t>complying with laws, rules and regulations</t>
  </si>
  <si>
    <t>Output Indicators</t>
  </si>
  <si>
    <t>1. Mining applications (including other</t>
  </si>
  <si>
    <t>mining rights related applications) approved/</t>
  </si>
  <si>
    <t>denied/endorsed within the prescribed period</t>
  </si>
  <si>
    <t>2. Number of mining permits/contracts</t>
  </si>
  <si>
    <t>monitored</t>
  </si>
  <si>
    <t>MINERAL RESOURCES AND GEOSCIENCES DEVELOPMENT PROGRAM</t>
  </si>
  <si>
    <t>Outcome Indicator</t>
  </si>
  <si>
    <t>1. Number of LGUs informed of their geology and</t>
  </si>
  <si>
    <t>mineral potential</t>
  </si>
  <si>
    <t>1. Percentage of total Philippine area surveyed</t>
  </si>
  <si>
    <t>for geology and mineral potential</t>
  </si>
  <si>
    <t>2. Number of new mineral reservation areas assessed/</t>
  </si>
  <si>
    <t>endorsed for declaration</t>
  </si>
  <si>
    <t>OO : Adaptive Capacities of Human Communities and Natural Systems Improved</t>
  </si>
  <si>
    <t>GEOLOGICAL RISK REDUCTION AND RESILIENCY PROGRAM</t>
  </si>
  <si>
    <t>1. Percentage of LGUs that included geohazard</t>
  </si>
  <si>
    <t>information in their Disaster Risk Reduction and</t>
  </si>
  <si>
    <t>Mitigation Plan, Comprehensive Land Use Plan,</t>
  </si>
  <si>
    <t>and/or Development Plans</t>
  </si>
  <si>
    <t>1. Number of cities and municipalities where</t>
  </si>
  <si>
    <t>vulnerabilities and risk assessments were</t>
  </si>
  <si>
    <t>conducted</t>
  </si>
  <si>
    <t>2. Number of LGUs (cities/municipalities) provided with</t>
  </si>
  <si>
    <t>information, education, and communication campaigns</t>
  </si>
  <si>
    <t>on geohazards</t>
  </si>
  <si>
    <t>3. Number of LGUs assessed for groundwater</t>
  </si>
  <si>
    <t>resources and vulnerability</t>
  </si>
  <si>
    <t>In coordination with:</t>
  </si>
  <si>
    <t>Approved By:</t>
  </si>
  <si>
    <t>Planning Services Head/Planning Officer</t>
  </si>
  <si>
    <t>Financial Services Head/Budget Officer</t>
  </si>
  <si>
    <t>Agency Head/Department Secretary</t>
  </si>
  <si>
    <t>ERLINDA F. CATABAY</t>
  </si>
  <si>
    <t>Annual Target: 57</t>
  </si>
  <si>
    <t>Annual Target: 34</t>
  </si>
  <si>
    <t>UNACCOMP AS OF TO DATE</t>
  </si>
  <si>
    <t>c/o Central Office</t>
  </si>
  <si>
    <t>1st Sem</t>
  </si>
  <si>
    <t>Target</t>
  </si>
  <si>
    <t>Stakesholders by: Sanggunian</t>
  </si>
  <si>
    <t>Date</t>
  </si>
  <si>
    <t>Venue of Meeting</t>
  </si>
  <si>
    <t>Stakesholders by: with other groups</t>
  </si>
  <si>
    <t xml:space="preserve">Capacity Building by MRGS laws, rules and regulations </t>
  </si>
  <si>
    <t>a)</t>
  </si>
  <si>
    <t>For MGB personnel to attend (no.)</t>
  </si>
  <si>
    <t>b)</t>
  </si>
  <si>
    <t>For LGUs and other stakeholders (no.)</t>
  </si>
  <si>
    <t>c)</t>
  </si>
  <si>
    <t>For Small Scale Miners (no.)</t>
  </si>
  <si>
    <t>CDO Issuance</t>
  </si>
  <si>
    <t>Grounds for Issuance</t>
  </si>
  <si>
    <t>Complaints /Charges Filed</t>
  </si>
  <si>
    <t>Location</t>
  </si>
  <si>
    <t>Docket Number</t>
  </si>
  <si>
    <t>No.</t>
  </si>
  <si>
    <t>Accom</t>
  </si>
  <si>
    <t>ACCOMPLjSjMENT</t>
  </si>
  <si>
    <t>www.mgb2@yahoo.com</t>
  </si>
  <si>
    <r>
      <t>NOTE: Exclusive of the Total Disbursement amounting to</t>
    </r>
    <r>
      <rPr>
        <b/>
        <i/>
        <sz val="12"/>
        <color theme="3"/>
        <rFont val="Arial"/>
        <family val="2"/>
      </rPr>
      <t xml:space="preserve"> </t>
    </r>
    <r>
      <rPr>
        <b/>
        <i/>
        <u/>
        <sz val="12"/>
        <color theme="3"/>
        <rFont val="Arial"/>
        <family val="2"/>
      </rPr>
      <t>PhP 119,236.62 PS-Accounts Payable</t>
    </r>
    <r>
      <rPr>
        <b/>
        <i/>
        <sz val="12"/>
        <rFont val="Arial"/>
        <family val="2"/>
      </rPr>
      <t xml:space="preserve"> from last year were also disbursed.</t>
    </r>
  </si>
  <si>
    <t>Sept</t>
  </si>
  <si>
    <t xml:space="preserve">% </t>
  </si>
  <si>
    <t>1. September 14, 2018: Geologist Lapiña via phone patch with Bombo</t>
  </si>
  <si>
    <t>MINES AND GEOSCIENCES BUREAU
PHYSICAL ACCOMPLISHMENT REPORT CY 2018</t>
  </si>
  <si>
    <t>Planning Officer II</t>
  </si>
  <si>
    <t>Variance as of Sept. 30, 2018</t>
  </si>
  <si>
    <t>OIC,FAD/Financial Report</t>
  </si>
  <si>
    <t>PIR: Cagayan Province</t>
  </si>
  <si>
    <t>Date: January 7, 2018</t>
  </si>
  <si>
    <t>MINES AND GEOSCIENCES BUREAU
PHYSICAL TARGET REPORT FY 2019</t>
  </si>
  <si>
    <t>MINES AND GEOSCIENCES BUREAU
PHYSICAL ACCOMPLISHMENT REPORT FY 2019</t>
  </si>
  <si>
    <t xml:space="preserve"> Detailed Acccomplishments for  2019 of the ff. activities:</t>
  </si>
  <si>
    <t>Sanguniang Barangay</t>
  </si>
  <si>
    <t>Topic/Agenda</t>
  </si>
  <si>
    <t>Attendees</t>
  </si>
  <si>
    <t>Others</t>
  </si>
  <si>
    <t>Training/Workhop</t>
  </si>
  <si>
    <t>SSM</t>
  </si>
  <si>
    <t>CDO Issued to: Name</t>
  </si>
  <si>
    <t>Physical Accomplishment Report CY 2019</t>
  </si>
  <si>
    <t>as of January 31, 2019</t>
  </si>
  <si>
    <t>As of 2019 March 31</t>
  </si>
  <si>
    <t>DELETED FOR 2019</t>
  </si>
  <si>
    <t>REMAINING TARGET</t>
  </si>
  <si>
    <t>TARGET TO DATE</t>
  </si>
  <si>
    <t>UNDER ACCOM TO DATE</t>
  </si>
  <si>
    <t>5 Annual Target</t>
  </si>
  <si>
    <t>12 Annual Target</t>
  </si>
  <si>
    <t>11 Annual Target</t>
  </si>
  <si>
    <t>0.40% Annual Target</t>
  </si>
  <si>
    <t>1 Annual Target</t>
  </si>
  <si>
    <t>50% Annual Target</t>
  </si>
  <si>
    <t>Central Office</t>
  </si>
  <si>
    <t>Certification Issued (no.)</t>
  </si>
  <si>
    <t xml:space="preserve"> Regional Director</t>
  </si>
  <si>
    <t>EPEP (with FMRDP), and/or FMRDP with final action</t>
  </si>
  <si>
    <t>Annual EPEP or CMP approved (no.)</t>
  </si>
  <si>
    <t xml:space="preserve">Investigation of Complaints/ Cases/Conflicts </t>
  </si>
  <si>
    <t xml:space="preserve">Existing Mineral Reservation areas monitored (no.)  </t>
  </si>
  <si>
    <t>City/Municipality</t>
  </si>
  <si>
    <r>
      <t>a. Dialogues with Sangguniang Panlalawigan/Bayan/Panglungsod/</t>
    </r>
    <r>
      <rPr>
        <b/>
        <sz val="12"/>
        <color rgb="FF000000"/>
        <rFont val="Century Gothic"/>
        <family val="2"/>
      </rPr>
      <t>Barangay</t>
    </r>
  </si>
  <si>
    <t xml:space="preserve">Surface metallic mines compliant with its Annual EPEP </t>
  </si>
  <si>
    <t xml:space="preserve">Approved Minahang Bayan sites monitored (no.) </t>
  </si>
  <si>
    <t xml:space="preserve">Complaints filed with the Provincial/City Prosecutors Office (no.) </t>
  </si>
  <si>
    <t>1st Qtr</t>
  </si>
  <si>
    <t>June</t>
  </si>
  <si>
    <t>2nd Qtr</t>
  </si>
  <si>
    <t>July</t>
  </si>
  <si>
    <t>3rd Qtr</t>
  </si>
  <si>
    <t>4th Qtr</t>
  </si>
  <si>
    <t>see attachment</t>
  </si>
  <si>
    <t>www.mgb6.org</t>
  </si>
  <si>
    <t>PAULINE MARIE C. JORDAN</t>
  </si>
  <si>
    <t>ROGER A. DE DIOS</t>
  </si>
  <si>
    <t xml:space="preserve">Mines and Geosciences Bureau </t>
  </si>
  <si>
    <t>Department of Environment and Natural Resources</t>
  </si>
  <si>
    <t>2019 PERFORMANCE INFORMATION REPORTING</t>
  </si>
  <si>
    <t>Month:</t>
  </si>
  <si>
    <t>Office:</t>
  </si>
  <si>
    <t xml:space="preserve">Mines and Geoscienes Bureau Regional Office No. </t>
  </si>
  <si>
    <t>VI</t>
  </si>
  <si>
    <t>OO1: NATURAL RESOURCES SUSTAINABLY MANAGED</t>
  </si>
  <si>
    <t xml:space="preserve">PROGRAM 1: MINERAL RESOURCES ENFORCEMENT AND REGULATORY PROGRAM </t>
  </si>
  <si>
    <t xml:space="preserve">Outcome Indicators </t>
  </si>
  <si>
    <t>Annual Target</t>
  </si>
  <si>
    <t>Accomplishment</t>
  </si>
  <si>
    <t xml:space="preserve">Output Indicators </t>
  </si>
  <si>
    <t>OUTPUT INDICATOR 1:</t>
  </si>
  <si>
    <t>Mining applications (including other mining rights related applications) approved/denied/endorsed within the prescribed period</t>
  </si>
  <si>
    <t>OUTPUT INDICATOR 2:</t>
  </si>
  <si>
    <t>Accomplishments:</t>
  </si>
  <si>
    <t>OO1: Percentage increase in the revenues of government from mineral resources development</t>
  </si>
  <si>
    <t>Revenue Collection the preceeding year (2017)</t>
  </si>
  <si>
    <t>Revenue Collection the preceeding year (2018)</t>
  </si>
  <si>
    <t>Percentage Increase/Decrease</t>
  </si>
  <si>
    <t>PI 1: Mining applications (including other mining rights related applications) approved/denied/endorsed within the prescribed period</t>
  </si>
  <si>
    <t>Mining Applications Approved/ Denied/ Endorsed</t>
  </si>
  <si>
    <t>Applicant</t>
  </si>
  <si>
    <t>Date Filed</t>
  </si>
  <si>
    <t>Date Approved/ Denied/ Endorsed</t>
  </si>
  <si>
    <t>Approved/ Denied/ Endorsed</t>
  </si>
  <si>
    <t>Approval/Denial/Endorsement  w/in prescribed period ? (Yes/No)</t>
  </si>
  <si>
    <t xml:space="preserve">Number of mining applications (including other mining rights related applications) approved/denied/endorsed within the prescribed period </t>
  </si>
  <si>
    <t>PI 2: Number of mining permits/contracts monitored</t>
  </si>
  <si>
    <t xml:space="preserve">Mining Permit/Contract Monitored (Type of Permit/Contract - Designation) </t>
  </si>
  <si>
    <t>Type of Monitoring (Tenement Compliance or SHES Program)</t>
  </si>
  <si>
    <t>Date  of Monitoring</t>
  </si>
  <si>
    <t>Number of Violations Detected</t>
  </si>
  <si>
    <t xml:space="preserve">Complying with laws, rules and regulations </t>
  </si>
  <si>
    <t>(Yes or No)</t>
  </si>
  <si>
    <t>Number of mining permits/contracts monitored complying with laws, rules and regulations</t>
  </si>
  <si>
    <t xml:space="preserve">PROGRAM 2: MINERAL RESOURCES AND GEOSCIENES DEVELOPMENT PROGRAM </t>
  </si>
  <si>
    <t>NT</t>
  </si>
  <si>
    <t># of Quads</t>
  </si>
  <si>
    <t>%</t>
  </si>
  <si>
    <t xml:space="preserve">Percentage of Total Philippine area surveyed for geology and mineral potential </t>
  </si>
  <si>
    <t xml:space="preserve">Number of new mineral reservation areas assessed/endorsed for declaration </t>
  </si>
  <si>
    <t xml:space="preserve">PI 1: Quadrangle surveyed </t>
  </si>
  <si>
    <t>Quadrangle Number</t>
  </si>
  <si>
    <t>Location (Barangay, Municipality, Province)</t>
  </si>
  <si>
    <t>Area Surveyed (Hectares)</t>
  </si>
  <si>
    <t>Date of Survey</t>
  </si>
  <si>
    <t xml:space="preserve">Number of Quadrangles surveyed </t>
  </si>
  <si>
    <t xml:space="preserve">PI 2: Number of new mineral reservation areas assessed/endorsed for declaration </t>
  </si>
  <si>
    <t xml:space="preserve">Proposed Mineral Reservation Area </t>
  </si>
  <si>
    <t>Area (Hectares)</t>
  </si>
  <si>
    <t xml:space="preserve">Period of Assessment </t>
  </si>
  <si>
    <t>Date of Endorsement</t>
  </si>
  <si>
    <t>OO3: ADAPTIVE CAPACITIES OF HUMAN COMMUNITIES AND NATURAL SYSTEMS IMPROVED</t>
  </si>
  <si>
    <t xml:space="preserve">PROGRAM 1: GEOLOGICAL RISK REDUCTION AND RESILIENCY PROGRAM </t>
  </si>
  <si>
    <t xml:space="preserve">Percentage of LGUs that included geohazard information in their Disaster Risk Reduction and Mitigation Plan, Comprehensive Land Use Plan, and/or Development Plans </t>
  </si>
  <si>
    <t xml:space="preserve">Number of cities and municipalities where vulnerability and risk assessment were conducted </t>
  </si>
  <si>
    <t>OUTPUT INDICATOR 3:</t>
  </si>
  <si>
    <t xml:space="preserve">PI 1: Number of cities and municipalities where vulnerability and risk assessment was conducted </t>
  </si>
  <si>
    <t xml:space="preserve">LGUs (Cities/Municipalities) assessed for VRA and/or Updating </t>
  </si>
  <si>
    <t>Date of Conduct of Assessment</t>
  </si>
  <si>
    <t>Assessment Conducted</t>
  </si>
  <si>
    <t>(VRA and/or Updating of 1:10K Map)</t>
  </si>
  <si>
    <t xml:space="preserve">Number of LGUs (cities and municipalities) where vulnerability and risk assessment was conducted </t>
  </si>
  <si>
    <t>PI 2: Number of LGUs (cities/municipalities) provided with information, education and communication campaigns on geohazards</t>
  </si>
  <si>
    <t>LGUs (Cities/Municipalities) provided        with IEC</t>
  </si>
  <si>
    <t xml:space="preserve">Date of Conduct of IEC Campaign </t>
  </si>
  <si>
    <t xml:space="preserve">Number of Barangays </t>
  </si>
  <si>
    <t>PI 3: Number of LGUs assessed for groundwater resources and vulnerability</t>
  </si>
  <si>
    <t>LGUs (Province) assessed for groundwater resources and vulnerability</t>
  </si>
  <si>
    <t>Date of Conduct of Groundwater Resource and Vulnerability Assessment</t>
  </si>
  <si>
    <t>Regional Director</t>
  </si>
  <si>
    <t>Mines and Geosciences Bureau Region 6</t>
  </si>
  <si>
    <t>Activity</t>
  </si>
  <si>
    <t>Group</t>
  </si>
  <si>
    <t>MGB 6 Attendees</t>
  </si>
  <si>
    <t>Topic</t>
  </si>
  <si>
    <t>Date and Place</t>
  </si>
  <si>
    <t>1</t>
  </si>
  <si>
    <t>PRESS RELEASES</t>
  </si>
  <si>
    <t>Title</t>
  </si>
  <si>
    <t>2</t>
  </si>
  <si>
    <t>ARTICLES POSTED ON WEBSITE</t>
  </si>
  <si>
    <t>CDO's Issued</t>
  </si>
  <si>
    <t>Name</t>
  </si>
  <si>
    <t>3</t>
  </si>
  <si>
    <t>4</t>
  </si>
  <si>
    <t>Media</t>
  </si>
  <si>
    <t>Interviewee</t>
  </si>
  <si>
    <t>RADIO/TV GUESTING</t>
  </si>
  <si>
    <t>DIALOGUES WITH OTHER GROUPS</t>
  </si>
  <si>
    <t>DIALOGUES WITH SANGGUNIANG BARANGAY</t>
  </si>
  <si>
    <t>MINES AND GEOSCIENCES BUREAU
PHYSICAL ACCOMPLISHMENT REPORT FOR MARCH 2019</t>
  </si>
  <si>
    <t>ATTACHMENT /March CY 2019</t>
  </si>
  <si>
    <t>March</t>
  </si>
  <si>
    <t>Chona Sumpay</t>
  </si>
  <si>
    <t>Republic Aggregates and Concrete Enterprises Corporation
(MPP-017-027-VI)</t>
  </si>
  <si>
    <t>SHES Program</t>
  </si>
  <si>
    <t>March 18-22, 2019</t>
  </si>
  <si>
    <t>Roprim Construction
(MPP-018-029-VI)</t>
  </si>
  <si>
    <t>Mabini Limers and Farmers Multi-Purpose Cooperative
(MPP-010-012-VI)</t>
  </si>
  <si>
    <t>Dorilag Cement Corpration
(MPSA-014-93-VI)</t>
  </si>
  <si>
    <t>Anilao, Iloilo</t>
  </si>
  <si>
    <t>Libertad, Antique</t>
  </si>
  <si>
    <t>Feb. 26-March 22, 2019</t>
  </si>
  <si>
    <t>VRA and Updating of 1:10K Map</t>
  </si>
  <si>
    <t>March 25-April 15, 2019</t>
  </si>
  <si>
    <t>Malay, Aklan</t>
  </si>
  <si>
    <t>Guimbal, Iloilo</t>
  </si>
  <si>
    <t>Anilao, Iloilo and Libertad, Antique</t>
  </si>
  <si>
    <t>Pavia, Iloilo</t>
  </si>
  <si>
    <t>March 1-21, 2019</t>
  </si>
  <si>
    <t>Gigantes Island and Estancia Quad</t>
  </si>
  <si>
    <t>Tenement Compliance</t>
  </si>
  <si>
    <t>14-Accreditations</t>
  </si>
  <si>
    <t>Mineral Processing Permit</t>
  </si>
  <si>
    <t>Montepiedra Aggregates Corporation
(MPP-019-036-VI)</t>
  </si>
  <si>
    <t>Approved</t>
  </si>
  <si>
    <t>Accreditation</t>
  </si>
  <si>
    <t>VML Sand and Gravel Enterprises
(CA-19-005-I)</t>
  </si>
  <si>
    <t>Lagalag Mini Construction Supply and Enterprises
(CA-19-006-VI)</t>
  </si>
  <si>
    <t>Penjan Builders and Supplies
(CA-19-007-VI)</t>
  </si>
  <si>
    <t>JBG Hollowblocks and Aggregates
(CA-17-011-NIR)
1st Renewal</t>
  </si>
  <si>
    <t>ACF Construction and Supply
(CA-19-008-VI)</t>
  </si>
  <si>
    <t>PJDN Construction Supplies Corp.
(CA-19-009-VI)</t>
  </si>
  <si>
    <t>CDG Aggregates
(CA-19-010-VI)</t>
  </si>
  <si>
    <t>Bachoco Construction and Supply
(CA-19-011-VI)</t>
  </si>
  <si>
    <t>Chan and Lee-TIC Development Corporation
(CA-19-012-VI)</t>
  </si>
  <si>
    <t>Artesano Construction and Supply
(CA-19-013-VI)</t>
  </si>
  <si>
    <t>Four-One-One Construction Supply
(CA-19-014-VI)</t>
  </si>
  <si>
    <t>7RJ Brothers Sand and Gravel Merchandise
(CA-17-012-NIR)
1st Renewal</t>
  </si>
  <si>
    <t>Ergin Hardware and Construction Supply
(CA-19-015-VI)</t>
  </si>
  <si>
    <t>Sommir Sales and Development Corporation
(CA-19-016-VI)</t>
  </si>
  <si>
    <t>CAPACITY BUILDING PROGRAM ON MRGD LAWS, RULES, AND REGULATIONS</t>
  </si>
  <si>
    <t>LGUs and Other Stakeholders</t>
  </si>
  <si>
    <t>Resource Persons</t>
  </si>
  <si>
    <t>Small Scale Miners</t>
  </si>
  <si>
    <t>Training-Workshop on the New Policies and Acceptable Standards in the Operations of Sand and Gravel/Quarry/Small-Scale Mining and the Processing of Applications for Mining Permits issued by the Local Government Units</t>
  </si>
  <si>
    <t>MMD Personnel</t>
  </si>
  <si>
    <t>Feb. 7, 2019
Iloilo Grand Hotel</t>
  </si>
  <si>
    <t>5</t>
  </si>
  <si>
    <t>Eileen Michelle Acuña</t>
  </si>
  <si>
    <t>Feb. 18, 2019</t>
  </si>
  <si>
    <t>Ferdinand T. Suan</t>
  </si>
  <si>
    <t>Tomas Estoperez</t>
  </si>
  <si>
    <t>Augustus M. Gonzales</t>
  </si>
  <si>
    <t>Fernando Maquirang</t>
  </si>
  <si>
    <t>Complaints/Cases/Conflicts Resolved (MGB)</t>
  </si>
  <si>
    <t>Complaint</t>
  </si>
  <si>
    <t>Complainant</t>
  </si>
  <si>
    <t>Date of Filing of Complaint</t>
  </si>
  <si>
    <t xml:space="preserve">Date Acted Upon </t>
  </si>
  <si>
    <t>Findings</t>
  </si>
  <si>
    <t xml:space="preserve">Alleged illegal SAG operation of Mr. Fernando Ramon Salcedo with 300-meter distance of the Poblacion-San Roque Bridge in Panay River in Dumalag, Capiz </t>
  </si>
  <si>
    <t>March 8, 2019</t>
  </si>
  <si>
    <t>Alleged illegal SAG extraction along Tagbacan River between Brgys. Buwang and Caninguan, Lambunao, Iloilo</t>
  </si>
  <si>
    <t>March 12, 2019</t>
  </si>
  <si>
    <t>Nov. 8, 2018</t>
  </si>
  <si>
    <t>March 11, 2019</t>
  </si>
  <si>
    <r>
      <t xml:space="preserve">Yes
</t>
    </r>
    <r>
      <rPr>
        <sz val="8"/>
        <color theme="1"/>
        <rFont val="Century Gothic"/>
        <family val="2"/>
      </rPr>
      <t>The permit could have been issued at an earlier date, but the permittee requested to have the signing on March 11 due to a previous engagement.</t>
    </r>
  </si>
  <si>
    <t>Jan. 11, 2019</t>
  </si>
  <si>
    <t>Jan. 30, 2019</t>
  </si>
  <si>
    <t>Feb. 6, 2019</t>
  </si>
  <si>
    <t>Feb. 19, 2019</t>
  </si>
  <si>
    <t>Feb. 20, 2019</t>
  </si>
  <si>
    <t>Feb. 21, 2019</t>
  </si>
  <si>
    <t>March 4, 2019</t>
  </si>
  <si>
    <t>Feb. 7, 2019</t>
  </si>
  <si>
    <t>March 5, 2019</t>
  </si>
  <si>
    <t>Jan. 24, 2019</t>
  </si>
  <si>
    <t>March 6, 2019</t>
  </si>
  <si>
    <t>March 7, 2019</t>
  </si>
  <si>
    <t>Dec. 4, 2018</t>
  </si>
  <si>
    <t>Feb. 27, 2019</t>
  </si>
  <si>
    <t>March 15, 2019</t>
  </si>
  <si>
    <t>Yes</t>
  </si>
  <si>
    <t>Kezia</t>
  </si>
  <si>
    <t>Received on Jan. 16, 2019</t>
  </si>
  <si>
    <t>Alleged illegal disposition of materials at the construction of a hydro-electric power plant of Century Peak Corp. in Brgy. Passi, Igbaras, Iloilo</t>
  </si>
  <si>
    <t>There was no illegal disposition of materials in the construction area.</t>
  </si>
  <si>
    <t>Gloria C. Caserial</t>
  </si>
  <si>
    <t>Received on March 6, 2019</t>
  </si>
  <si>
    <t xml:space="preserve">The complaint area is within an LGU-issued permit area. There was no operation during the investigation, but traces of extraction were observed and found to be outside the approved permit area. </t>
  </si>
  <si>
    <t>Atty. Mario F. Sison</t>
  </si>
  <si>
    <t>Extraction outside the permit area was noted, thereby recommending for the issuance of a CDO by the Province.</t>
  </si>
  <si>
    <t>Feb. 27-March 26, 2019</t>
  </si>
  <si>
    <t>Justification: AEPEP's were evaluated and were found to have discrepancies. These were sent back to the permit holders for correction.</t>
  </si>
  <si>
    <t>Justification: ASDMP's were evaluated and were found to have discrepancies. These were sent back to the permit holders for correction.</t>
  </si>
  <si>
    <t>Justification: ASHP's were evaluated and were found to have discrepancies. These were sent back to the permit holders for correction.</t>
  </si>
  <si>
    <t>Gigantes Island
(3654 I)
Estancia
(3654 III)</t>
  </si>
  <si>
    <t>107413.546 ha</t>
  </si>
  <si>
    <t>Municipalities/Cities: Balasan, Batad, Carles, Estancia, San Dionisio, Sara, Pilar, Pres. Roxas
Provinces: Capiz and Iloilo</t>
  </si>
  <si>
    <t>March 29, 2019</t>
  </si>
  <si>
    <t>March 25, 2019</t>
  </si>
  <si>
    <t>Myron Gerard Y. de Guzman
Laralournie A. Artajo</t>
  </si>
  <si>
    <t>Introduction of MGB and its programs and activities with focus on minerals resources development and geohazards (landslides and floods) and geohazard map of their barangay</t>
  </si>
  <si>
    <t>Dialogue with the SB of Brgy. PHHC Block 17, Mandurriao, Iloilo City</t>
  </si>
  <si>
    <t>March 25, 2019
Brgy. PHHC Block 17, Mandurriao, Iloilo City</t>
  </si>
  <si>
    <t>IEC with PNP PEDO</t>
  </si>
  <si>
    <t>Philippine National Police</t>
  </si>
  <si>
    <t>Nestor V. Manayon</t>
  </si>
  <si>
    <t>Mining Laws and Policies</t>
  </si>
  <si>
    <t>March 28, 2019
Camp Delgado, Iloilo City</t>
  </si>
  <si>
    <t>DENR Regular Program "Ikaw kag ang Imo Palibot" on DYLL Radyo Pilipinas</t>
  </si>
  <si>
    <t xml:space="preserve">Myron Gerard Y. de Guzman
</t>
  </si>
  <si>
    <t>Updates from MGB 6; Geoscience programs and activitiees</t>
  </si>
  <si>
    <t>March 20, 2019</t>
  </si>
  <si>
    <t>MGB RO-6 conducts training workshop for PMRBs to strengthen the implementation of MGB devolved functions</t>
  </si>
  <si>
    <t>Released to the PIA and The Daily Guardian</t>
  </si>
  <si>
    <t>UPDATES on the 9th Visayas Minerals and Energy Summit organized by the Philippine Society of Mining Engineers, Visayas Chapter and MGB</t>
  </si>
  <si>
    <t>MGB RO-6 presents programs and projects during the DENR 6 CSO consultation</t>
  </si>
  <si>
    <t>March 27, 2019</t>
  </si>
  <si>
    <t xml:space="preserve">Training-Workshop for the Provincial Mining Regulatory Boards (PMRB) for strengthening the implementation of the Mines Devolved Functions </t>
  </si>
  <si>
    <t xml:space="preserve">P/CMRBs
LGUs
NGA-NEDA
</t>
  </si>
  <si>
    <t>MMD and MSESDD Personnel</t>
  </si>
  <si>
    <t xml:space="preserve">Strengthening the Implementation of the Mines Devolved Functions </t>
  </si>
  <si>
    <t>March 26, 2019
District 21 Hotel Iloilo</t>
  </si>
  <si>
    <t>NGA</t>
  </si>
  <si>
    <t>LGU</t>
  </si>
  <si>
    <t>Brgy. Cuartero, Jaro, Iloilo City</t>
  </si>
  <si>
    <t>February 15, 2019</t>
  </si>
  <si>
    <t>Private Groups (CSO, Religious, Academe, etc.)</t>
  </si>
  <si>
    <t>Philippine Society of Mining Engineers-Visayas Student Chapter, Cebu Institute of Technology</t>
  </si>
  <si>
    <t>Civil Society Organizations of Region 6</t>
  </si>
  <si>
    <t>DENR Activity Center
February 27, 2019</t>
  </si>
  <si>
    <t>LINKAGES COORDINATED (1ST QUARTER)</t>
  </si>
  <si>
    <t>March 21, 2019
NEDA 6 Office</t>
  </si>
  <si>
    <t>Regional Development Council VI (RDC VI)</t>
  </si>
  <si>
    <t>March 28, 2019
Camp Delgado</t>
  </si>
  <si>
    <t>Provincial LGUs</t>
  </si>
  <si>
    <t>March 26, 2019</t>
  </si>
  <si>
    <t>Brgy. PHHC Block 17, Mandurriao, Iloilo City</t>
  </si>
  <si>
    <t>Small Scale Permit Holders</t>
  </si>
  <si>
    <t>February 7, 2019</t>
  </si>
  <si>
    <t>January 29, 2019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</si>
</sst>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[$-10409]#,##0;\-#,##0"/>
    <numFmt numFmtId="166" formatCode="[$-3409]dd\-mmm\-yy;@"/>
    <numFmt numFmtId="167" formatCode="[$-3409]mmmm\ dd\,\ yyyy;@"/>
    <numFmt numFmtId="168" formatCode="_(&quot;Php&quot;* #,##0.00_);_(&quot;Php&quot;* \(#,##0.00\);_(&quot;Php&quot;* &quot;-&quot;??_);_(@_)"/>
    <numFmt numFmtId="169" formatCode="dd\ mmm\ yyyy"/>
    <numFmt numFmtId="170" formatCode="[$-409]mmmm\ d\,\ yyyy;@"/>
  </numFmts>
  <fonts count="8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2"/>
      <name val="Century Gothic"/>
      <family val="2"/>
    </font>
    <font>
      <sz val="11"/>
      <color theme="1"/>
      <name val="Century Gothic"/>
      <family val="2"/>
    </font>
    <font>
      <sz val="12"/>
      <color rgb="FF000000"/>
      <name val="Arial Narrow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 Narrow"/>
      <family val="2"/>
    </font>
    <font>
      <u/>
      <sz val="12"/>
      <name val="Arial Narrow"/>
      <family val="2"/>
    </font>
    <font>
      <b/>
      <u/>
      <sz val="12"/>
      <color rgb="FF000000"/>
      <name val="Arial Narrow"/>
      <family val="2"/>
    </font>
    <font>
      <b/>
      <u/>
      <sz val="12"/>
      <name val="Arial Narrow"/>
      <family val="2"/>
    </font>
    <font>
      <b/>
      <u val="singleAccounting"/>
      <sz val="12"/>
      <color rgb="FF000000"/>
      <name val="Arial Narrow"/>
      <family val="2"/>
    </font>
    <font>
      <b/>
      <u val="singleAccounting"/>
      <sz val="12"/>
      <name val="Arial Narrow"/>
      <family val="2"/>
    </font>
    <font>
      <b/>
      <sz val="10"/>
      <name val="Arial"/>
      <family val="2"/>
    </font>
    <font>
      <b/>
      <sz val="14"/>
      <color rgb="FF000000"/>
      <name val="Century Gothic"/>
      <family val="2"/>
    </font>
    <font>
      <b/>
      <sz val="12"/>
      <color rgb="FF000000"/>
      <name val="Arial"/>
      <family val="2"/>
    </font>
    <font>
      <u val="singleAccounting"/>
      <sz val="15"/>
      <color theme="0"/>
      <name val="Berlin Sans FB"/>
      <family val="2"/>
    </font>
    <font>
      <u val="singleAccounting"/>
      <sz val="15"/>
      <color rgb="FF0070C0"/>
      <name val="Berlin Sans FB"/>
      <family val="2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 Narrow"/>
      <family val="2"/>
    </font>
    <font>
      <sz val="12"/>
      <color rgb="FF0070C0"/>
      <name val="Arial Narrow"/>
      <family val="2"/>
    </font>
    <font>
      <u/>
      <sz val="12"/>
      <color rgb="FF0070C0"/>
      <name val="Arial Narrow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Arial"/>
      <family val="2"/>
    </font>
    <font>
      <b/>
      <i/>
      <sz val="12"/>
      <name val="Arial"/>
      <family val="2"/>
    </font>
    <font>
      <b/>
      <i/>
      <sz val="12"/>
      <color theme="3"/>
      <name val="Arial"/>
      <family val="2"/>
    </font>
    <font>
      <b/>
      <i/>
      <u/>
      <sz val="12"/>
      <color theme="3"/>
      <name val="Aria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name val="Cambria"/>
      <family val="1"/>
      <scheme val="maj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0"/>
      <name val="Century Gothic"/>
      <family val="2"/>
    </font>
    <font>
      <sz val="14"/>
      <name val="Century Gothic"/>
      <family val="2"/>
    </font>
    <font>
      <sz val="14"/>
      <color theme="0"/>
      <name val="Century Gothic"/>
      <family val="2"/>
    </font>
    <font>
      <sz val="14"/>
      <color rgb="FF9C0006"/>
      <name val="Calibri"/>
      <family val="2"/>
      <scheme val="minor"/>
    </font>
    <font>
      <sz val="16"/>
      <color rgb="FF000000"/>
      <name val="Century Gothic"/>
      <family val="2"/>
    </font>
    <font>
      <sz val="16"/>
      <name val="Century Gothic"/>
      <family val="2"/>
    </font>
    <font>
      <u/>
      <sz val="12"/>
      <color theme="0"/>
      <name val="Calibri"/>
      <family val="2"/>
      <scheme val="minor"/>
    </font>
    <font>
      <b/>
      <sz val="16"/>
      <color rgb="FF000000"/>
      <name val="Century Gothic"/>
      <family val="2"/>
    </font>
    <font>
      <b/>
      <sz val="14"/>
      <name val="Century Gothic"/>
      <family val="2"/>
    </font>
    <font>
      <sz val="14"/>
      <color rgb="FF006100"/>
      <name val="Cambria"/>
      <family val="1"/>
      <scheme val="major"/>
    </font>
    <font>
      <strike/>
      <sz val="12"/>
      <color rgb="FFFF0000"/>
      <name val="Century Gothic"/>
      <family val="2"/>
    </font>
    <font>
      <strike/>
      <sz val="11"/>
      <color rgb="FFFF0000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7" fillId="10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59" fillId="0" borderId="0"/>
    <xf numFmtId="0" fontId="60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" fillId="0" borderId="0"/>
  </cellStyleXfs>
  <cellXfs count="1302">
    <xf numFmtId="0" fontId="0" fillId="0" borderId="0" xfId="0" applyFont="1" applyFill="1" applyBorder="1"/>
    <xf numFmtId="165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/>
    <xf numFmtId="0" fontId="6" fillId="0" borderId="0" xfId="0" applyFont="1" applyFill="1" applyBorder="1" applyProtection="1">
      <protection locked="0"/>
    </xf>
    <xf numFmtId="0" fontId="7" fillId="0" borderId="2" xfId="0" applyNumberFormat="1" applyFont="1" applyFill="1" applyBorder="1" applyAlignment="1" applyProtection="1">
      <alignment vertical="top" wrapText="1" readingOrder="1"/>
      <protection locked="0"/>
    </xf>
    <xf numFmtId="0" fontId="7" fillId="0" borderId="4" xfId="0" applyNumberFormat="1" applyFont="1" applyFill="1" applyBorder="1" applyAlignment="1" applyProtection="1">
      <alignment vertical="top" wrapText="1" readingOrder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 readingOrder="1"/>
    </xf>
    <xf numFmtId="0" fontId="7" fillId="0" borderId="1" xfId="0" applyNumberFormat="1" applyFont="1" applyFill="1" applyBorder="1" applyAlignment="1" applyProtection="1">
      <alignment horizontal="left" vertical="top" wrapText="1" indent="2" readingOrder="1"/>
    </xf>
    <xf numFmtId="0" fontId="7" fillId="0" borderId="1" xfId="0" applyNumberFormat="1" applyFont="1" applyFill="1" applyBorder="1" applyAlignment="1" applyProtection="1">
      <alignment horizontal="left" vertical="top" wrapText="1" indent="1" readingOrder="1"/>
    </xf>
    <xf numFmtId="0" fontId="7" fillId="0" borderId="1" xfId="0" applyNumberFormat="1" applyFont="1" applyFill="1" applyBorder="1" applyAlignment="1" applyProtection="1">
      <alignment horizontal="left" vertical="center" wrapText="1" readingOrder="1"/>
    </xf>
    <xf numFmtId="0" fontId="7" fillId="0" borderId="1" xfId="0" applyNumberFormat="1" applyFont="1" applyFill="1" applyBorder="1" applyAlignment="1" applyProtection="1">
      <alignment horizontal="left" vertical="center" wrapText="1" indent="1" readingOrder="1"/>
    </xf>
    <xf numFmtId="0" fontId="7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1" xfId="1" applyFont="1" applyFill="1" applyBorder="1" applyAlignment="1" applyProtection="1">
      <alignment horizontal="center" vertical="center" wrapText="1" readingOrder="1"/>
    </xf>
    <xf numFmtId="9" fontId="7" fillId="0" borderId="3" xfId="1" applyFont="1" applyFill="1" applyBorder="1" applyAlignment="1" applyProtection="1">
      <alignment horizontal="center" vertical="center" wrapText="1" readingOrder="1"/>
    </xf>
    <xf numFmtId="165" fontId="7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5" xfId="1" applyFont="1" applyFill="1" applyBorder="1" applyAlignment="1" applyProtection="1">
      <alignment horizontal="center" vertical="center" wrapText="1" readingOrder="1"/>
    </xf>
    <xf numFmtId="9" fontId="7" fillId="0" borderId="14" xfId="1" applyFont="1" applyFill="1" applyBorder="1" applyAlignment="1" applyProtection="1">
      <alignment horizontal="center" vertical="center" wrapText="1" readingOrder="1"/>
    </xf>
    <xf numFmtId="0" fontId="7" fillId="0" borderId="1" xfId="0" applyNumberFormat="1" applyFont="1" applyFill="1" applyBorder="1" applyAlignment="1" applyProtection="1">
      <alignment vertical="top" wrapText="1" readingOrder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 readingOrder="1"/>
    </xf>
    <xf numFmtId="0" fontId="7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 indent="1" readingOrder="1"/>
    </xf>
    <xf numFmtId="9" fontId="7" fillId="0" borderId="9" xfId="1" applyFont="1" applyFill="1" applyBorder="1" applyAlignment="1" applyProtection="1">
      <alignment horizontal="center" vertical="center" wrapText="1" readingOrder="1"/>
    </xf>
    <xf numFmtId="0" fontId="7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 readingOrder="1"/>
    </xf>
    <xf numFmtId="0" fontId="7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24" xfId="1" applyFont="1" applyFill="1" applyBorder="1" applyAlignment="1" applyProtection="1">
      <alignment horizontal="center" vertical="center" wrapText="1" readingOrder="1"/>
    </xf>
    <xf numFmtId="9" fontId="7" fillId="0" borderId="25" xfId="1" applyFont="1" applyFill="1" applyBorder="1" applyAlignment="1" applyProtection="1">
      <alignment horizontal="center" vertical="center" wrapText="1" readingOrder="1"/>
    </xf>
    <xf numFmtId="0" fontId="7" fillId="0" borderId="7" xfId="0" applyNumberFormat="1" applyFont="1" applyFill="1" applyBorder="1" applyAlignment="1" applyProtection="1">
      <alignment vertical="top" wrapText="1" readingOrder="1"/>
    </xf>
    <xf numFmtId="0" fontId="6" fillId="0" borderId="34" xfId="0" applyNumberFormat="1" applyFont="1" applyFill="1" applyBorder="1" applyAlignment="1" applyProtection="1">
      <alignment vertical="top" wrapText="1"/>
    </xf>
    <xf numFmtId="0" fontId="6" fillId="0" borderId="7" xfId="0" applyNumberFormat="1" applyFont="1" applyFill="1" applyBorder="1" applyAlignment="1" applyProtection="1">
      <alignment vertical="top" wrapText="1"/>
    </xf>
    <xf numFmtId="0" fontId="7" fillId="0" borderId="10" xfId="0" applyNumberFormat="1" applyFont="1" applyFill="1" applyBorder="1" applyAlignment="1" applyProtection="1">
      <alignment vertical="center" wrapText="1" readingOrder="1"/>
    </xf>
    <xf numFmtId="0" fontId="7" fillId="0" borderId="7" xfId="0" applyNumberFormat="1" applyFont="1" applyFill="1" applyBorder="1" applyAlignment="1" applyProtection="1">
      <alignment vertical="center" wrapText="1" readingOrder="1"/>
    </xf>
    <xf numFmtId="0" fontId="6" fillId="0" borderId="27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 indent="1"/>
    </xf>
    <xf numFmtId="0" fontId="6" fillId="0" borderId="7" xfId="0" applyNumberFormat="1" applyFont="1" applyFill="1" applyBorder="1" applyAlignment="1" applyProtection="1">
      <alignment horizontal="left" vertical="top" wrapText="1" indent="2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7" fillId="0" borderId="34" xfId="0" applyNumberFormat="1" applyFont="1" applyFill="1" applyBorder="1" applyAlignment="1" applyProtection="1">
      <alignment vertical="top" wrapText="1" readingOrder="1"/>
    </xf>
    <xf numFmtId="0" fontId="6" fillId="0" borderId="12" xfId="0" applyNumberFormat="1" applyFont="1" applyFill="1" applyBorder="1" applyAlignment="1" applyProtection="1">
      <alignment vertical="top" wrapText="1"/>
    </xf>
    <xf numFmtId="0" fontId="7" fillId="0" borderId="26" xfId="0" applyNumberFormat="1" applyFont="1" applyFill="1" applyBorder="1" applyAlignment="1" applyProtection="1">
      <alignment vertical="top" readingOrder="1"/>
    </xf>
    <xf numFmtId="165" fontId="7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21" xfId="1" applyFont="1" applyFill="1" applyBorder="1" applyAlignment="1" applyProtection="1">
      <alignment horizontal="center" vertical="center" wrapText="1" readingOrder="1"/>
    </xf>
    <xf numFmtId="165" fontId="7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29" xfId="1" applyFont="1" applyFill="1" applyBorder="1" applyAlignment="1" applyProtection="1">
      <alignment horizontal="center" vertical="center" wrapText="1" readingOrder="1"/>
    </xf>
    <xf numFmtId="0" fontId="6" fillId="0" borderId="12" xfId="0" applyNumberFormat="1" applyFont="1" applyFill="1" applyBorder="1" applyAlignment="1" applyProtection="1">
      <alignment horizontal="left" vertical="top" wrapText="1" indent="1"/>
    </xf>
    <xf numFmtId="165" fontId="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20" xfId="1" applyFont="1" applyFill="1" applyBorder="1" applyAlignment="1" applyProtection="1">
      <alignment horizontal="center" vertical="center" wrapText="1" readingOrder="1"/>
    </xf>
    <xf numFmtId="0" fontId="6" fillId="0" borderId="27" xfId="0" applyNumberFormat="1" applyFont="1" applyFill="1" applyBorder="1" applyAlignment="1" applyProtection="1">
      <alignment vertical="top"/>
    </xf>
    <xf numFmtId="0" fontId="6" fillId="0" borderId="27" xfId="0" applyNumberFormat="1" applyFont="1" applyFill="1" applyBorder="1" applyAlignment="1" applyProtection="1">
      <alignment horizontal="left" vertical="top" wrapText="1" indent="1"/>
    </xf>
    <xf numFmtId="0" fontId="7" fillId="0" borderId="26" xfId="0" applyNumberFormat="1" applyFont="1" applyFill="1" applyBorder="1" applyAlignment="1" applyProtection="1">
      <alignment horizontal="left" vertical="top" readingOrder="1"/>
    </xf>
    <xf numFmtId="0" fontId="7" fillId="0" borderId="12" xfId="0" applyNumberFormat="1" applyFont="1" applyFill="1" applyBorder="1" applyAlignment="1" applyProtection="1">
      <alignment vertical="top" wrapText="1" readingOrder="1"/>
    </xf>
    <xf numFmtId="0" fontId="6" fillId="0" borderId="16" xfId="0" applyNumberFormat="1" applyFont="1" applyFill="1" applyBorder="1" applyAlignment="1" applyProtection="1">
      <alignment horizontal="left" vertical="top" wrapText="1" indent="1"/>
    </xf>
    <xf numFmtId="0" fontId="6" fillId="0" borderId="12" xfId="0" applyNumberFormat="1" applyFont="1" applyFill="1" applyBorder="1" applyAlignment="1" applyProtection="1">
      <alignment horizontal="left" vertical="top" wrapText="1" indent="2"/>
    </xf>
    <xf numFmtId="0" fontId="7" fillId="0" borderId="35" xfId="0" applyNumberFormat="1" applyFont="1" applyFill="1" applyBorder="1" applyAlignment="1" applyProtection="1">
      <alignment vertical="top" wrapText="1" readingOrder="1"/>
      <protection locked="0"/>
    </xf>
    <xf numFmtId="0" fontId="7" fillId="0" borderId="39" xfId="0" applyNumberFormat="1" applyFont="1" applyFill="1" applyBorder="1" applyAlignment="1" applyProtection="1">
      <alignment vertical="top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 readingOrder="1"/>
      <protection locked="0"/>
    </xf>
    <xf numFmtId="0" fontId="7" fillId="0" borderId="11" xfId="0" applyNumberFormat="1" applyFont="1" applyFill="1" applyBorder="1" applyAlignment="1" applyProtection="1">
      <alignment vertical="top" wrapText="1" readingOrder="1"/>
      <protection locked="0"/>
    </xf>
    <xf numFmtId="0" fontId="7" fillId="0" borderId="44" xfId="0" applyNumberFormat="1" applyFont="1" applyFill="1" applyBorder="1" applyAlignment="1" applyProtection="1">
      <alignment vertical="top" wrapText="1" readingOrder="1"/>
      <protection locked="0"/>
    </xf>
    <xf numFmtId="0" fontId="7" fillId="0" borderId="11" xfId="0" applyNumberFormat="1" applyFont="1" applyFill="1" applyBorder="1" applyAlignment="1" applyProtection="1">
      <alignment horizontal="left" vertical="top" indent="2" readingOrder="1"/>
    </xf>
    <xf numFmtId="0" fontId="7" fillId="0" borderId="6" xfId="0" applyNumberFormat="1" applyFont="1" applyFill="1" applyBorder="1" applyAlignment="1" applyProtection="1">
      <alignment horizontal="left" vertical="top" indent="3" readingOrder="1"/>
    </xf>
    <xf numFmtId="0" fontId="7" fillId="0" borderId="46" xfId="0" applyNumberFormat="1" applyFont="1" applyFill="1" applyBorder="1" applyAlignment="1" applyProtection="1">
      <alignment horizontal="left" vertical="top" indent="3" readingOrder="1"/>
    </xf>
    <xf numFmtId="0" fontId="7" fillId="0" borderId="11" xfId="0" applyNumberFormat="1" applyFont="1" applyFill="1" applyBorder="1" applyAlignment="1" applyProtection="1">
      <alignment horizontal="left" vertical="top" indent="5" readingOrder="1"/>
    </xf>
    <xf numFmtId="0" fontId="6" fillId="0" borderId="13" xfId="0" applyNumberFormat="1" applyFont="1" applyFill="1" applyBorder="1" applyAlignment="1" applyProtection="1">
      <alignment horizontal="left" vertical="top" wrapText="1" indent="2"/>
    </xf>
    <xf numFmtId="0" fontId="7" fillId="0" borderId="6" xfId="0" applyNumberFormat="1" applyFont="1" applyFill="1" applyBorder="1" applyAlignment="1" applyProtection="1">
      <alignment horizontal="left" vertical="top" indent="5" readingOrder="1"/>
    </xf>
    <xf numFmtId="0" fontId="6" fillId="0" borderId="8" xfId="0" applyNumberFormat="1" applyFont="1" applyFill="1" applyBorder="1" applyAlignment="1" applyProtection="1">
      <alignment horizontal="left" vertical="top" wrapText="1" indent="2"/>
    </xf>
    <xf numFmtId="0" fontId="7" fillId="0" borderId="11" xfId="0" applyNumberFormat="1" applyFont="1" applyFill="1" applyBorder="1" applyAlignment="1" applyProtection="1">
      <alignment horizontal="left" vertical="top" indent="4" readingOrder="1"/>
    </xf>
    <xf numFmtId="0" fontId="7" fillId="0" borderId="6" xfId="0" applyNumberFormat="1" applyFont="1" applyFill="1" applyBorder="1" applyAlignment="1" applyProtection="1">
      <alignment horizontal="left" vertical="top" indent="4" readingOrder="1"/>
    </xf>
    <xf numFmtId="0" fontId="7" fillId="0" borderId="1" xfId="0" applyNumberFormat="1" applyFont="1" applyFill="1" applyBorder="1" applyAlignment="1" applyProtection="1">
      <alignment vertical="center" wrapText="1" readingOrder="1"/>
    </xf>
    <xf numFmtId="0" fontId="7" fillId="0" borderId="11" xfId="0" applyNumberFormat="1" applyFont="1" applyFill="1" applyBorder="1" applyAlignment="1" applyProtection="1">
      <alignment horizontal="left" vertical="top" indent="3" readingOrder="1"/>
    </xf>
    <xf numFmtId="0" fontId="7" fillId="0" borderId="27" xfId="0" applyNumberFormat="1" applyFont="1" applyFill="1" applyBorder="1" applyAlignment="1" applyProtection="1">
      <alignment vertical="center" wrapText="1" readingOrder="1"/>
    </xf>
    <xf numFmtId="0" fontId="7" fillId="0" borderId="29" xfId="0" applyNumberFormat="1" applyFont="1" applyFill="1" applyBorder="1" applyAlignment="1" applyProtection="1">
      <alignment horizontal="left" vertical="center" wrapText="1" readingOrder="1"/>
    </xf>
    <xf numFmtId="0" fontId="7" fillId="0" borderId="20" xfId="0" applyNumberFormat="1" applyFont="1" applyFill="1" applyBorder="1" applyAlignment="1" applyProtection="1">
      <alignment horizontal="left" vertical="center" wrapText="1" readingOrder="1"/>
    </xf>
    <xf numFmtId="0" fontId="7" fillId="0" borderId="12" xfId="0" applyNumberFormat="1" applyFont="1" applyFill="1" applyBorder="1" applyAlignment="1" applyProtection="1">
      <alignment vertical="center" wrapText="1" readingOrder="1"/>
    </xf>
    <xf numFmtId="0" fontId="7" fillId="0" borderId="27" xfId="0" applyNumberFormat="1" applyFont="1" applyFill="1" applyBorder="1" applyAlignment="1" applyProtection="1">
      <alignment vertical="center" readingOrder="1"/>
    </xf>
    <xf numFmtId="0" fontId="6" fillId="0" borderId="7" xfId="0" applyNumberFormat="1" applyFont="1" applyFill="1" applyBorder="1" applyAlignment="1" applyProtection="1">
      <alignment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 readingOrder="1"/>
    </xf>
    <xf numFmtId="0" fontId="7" fillId="0" borderId="18" xfId="0" applyNumberFormat="1" applyFont="1" applyFill="1" applyBorder="1" applyAlignment="1" applyProtection="1">
      <alignment vertical="center" wrapText="1" readingOrder="1"/>
    </xf>
    <xf numFmtId="0" fontId="7" fillId="0" borderId="16" xfId="0" applyNumberFormat="1" applyFont="1" applyFill="1" applyBorder="1" applyAlignment="1" applyProtection="1">
      <alignment horizontal="left" vertical="center" wrapText="1" readingOrder="1"/>
    </xf>
    <xf numFmtId="0" fontId="7" fillId="0" borderId="12" xfId="0" applyNumberFormat="1" applyFont="1" applyFill="1" applyBorder="1" applyAlignment="1" applyProtection="1">
      <alignment horizontal="left" vertical="center" wrapText="1" readingOrder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 indent="2" readingOrder="1"/>
    </xf>
    <xf numFmtId="165" fontId="7" fillId="0" borderId="29" xfId="0" applyNumberFormat="1" applyFont="1" applyFill="1" applyBorder="1" applyAlignment="1" applyProtection="1">
      <alignment horizontal="center" vertical="center" wrapText="1" readingOrder="1"/>
    </xf>
    <xf numFmtId="10" fontId="7" fillId="0" borderId="29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165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2" borderId="3" xfId="0" applyNumberFormat="1" applyFont="1" applyFill="1" applyBorder="1" applyAlignment="1">
      <alignment horizontal="center" vertical="center" wrapText="1" readingOrder="1"/>
    </xf>
    <xf numFmtId="9" fontId="7" fillId="3" borderId="10" xfId="1" applyNumberFormat="1" applyFont="1" applyFill="1" applyBorder="1" applyAlignment="1" applyProtection="1">
      <alignment horizontal="center" vertical="center" wrapText="1" readingOrder="1"/>
      <protection locked="0"/>
    </xf>
    <xf numFmtId="9" fontId="7" fillId="2" borderId="3" xfId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top" wrapText="1" indent="1" readingOrder="1"/>
    </xf>
    <xf numFmtId="0" fontId="7" fillId="2" borderId="1" xfId="0" applyNumberFormat="1" applyFont="1" applyFill="1" applyBorder="1" applyAlignment="1">
      <alignment horizontal="left" vertical="top" wrapText="1" indent="2" readingOrder="1"/>
    </xf>
    <xf numFmtId="10" fontId="7" fillId="3" borderId="10" xfId="1" applyNumberFormat="1" applyFont="1" applyFill="1" applyBorder="1" applyAlignment="1" applyProtection="1">
      <alignment horizontal="center" vertical="center" wrapText="1" readingOrder="1"/>
      <protection locked="0"/>
    </xf>
    <xf numFmtId="10" fontId="7" fillId="2" borderId="3" xfId="1" applyNumberFormat="1" applyFont="1" applyFill="1" applyBorder="1" applyAlignment="1">
      <alignment horizontal="center" vertical="center" wrapText="1" readingOrder="1"/>
    </xf>
    <xf numFmtId="9" fontId="7" fillId="3" borderId="10" xfId="1" applyFont="1" applyFill="1" applyBorder="1" applyAlignment="1" applyProtection="1">
      <alignment horizontal="center" vertical="center" wrapText="1" readingOrder="1"/>
      <protection locked="0"/>
    </xf>
    <xf numFmtId="0" fontId="7" fillId="2" borderId="4" xfId="0" applyNumberFormat="1" applyFont="1" applyFill="1" applyBorder="1" applyAlignment="1">
      <alignment vertical="top" wrapText="1" readingOrder="1"/>
    </xf>
    <xf numFmtId="0" fontId="7" fillId="2" borderId="5" xfId="0" applyNumberFormat="1" applyFont="1" applyFill="1" applyBorder="1" applyAlignment="1">
      <alignment horizontal="left" vertical="top" wrapText="1" readingOrder="1"/>
    </xf>
    <xf numFmtId="165" fontId="7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2" borderId="14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Border="1"/>
    <xf numFmtId="0" fontId="7" fillId="2" borderId="2" xfId="0" applyNumberFormat="1" applyFont="1" applyFill="1" applyBorder="1" applyAlignment="1">
      <alignment vertical="top" readingOrder="1"/>
    </xf>
    <xf numFmtId="0" fontId="7" fillId="2" borderId="1" xfId="0" applyNumberFormat="1" applyFont="1" applyFill="1" applyBorder="1" applyAlignment="1">
      <alignment horizontal="left" vertical="top" readingOrder="1"/>
    </xf>
    <xf numFmtId="0" fontId="7" fillId="2" borderId="6" xfId="0" applyNumberFormat="1" applyFont="1" applyFill="1" applyBorder="1" applyAlignment="1">
      <alignment vertical="top" readingOrder="1"/>
    </xf>
    <xf numFmtId="9" fontId="7" fillId="0" borderId="29" xfId="1" applyFont="1" applyFill="1" applyBorder="1" applyAlignment="1" applyProtection="1">
      <alignment horizontal="center" vertical="center" wrapText="1" readingOrder="1"/>
      <protection locked="0"/>
    </xf>
    <xf numFmtId="0" fontId="11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 readingOrder="1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43" fontId="12" fillId="0" borderId="0" xfId="5" applyFont="1" applyFill="1" applyBorder="1" applyProtection="1">
      <protection locked="0"/>
    </xf>
    <xf numFmtId="0" fontId="13" fillId="4" borderId="47" xfId="0" applyNumberFormat="1" applyFont="1" applyFill="1" applyBorder="1" applyAlignment="1" applyProtection="1">
      <alignment horizontal="center" vertical="center" textRotation="90" wrapText="1" readingOrder="1"/>
      <protection locked="0"/>
    </xf>
    <xf numFmtId="43" fontId="13" fillId="4" borderId="22" xfId="5" applyFont="1" applyFill="1" applyBorder="1" applyAlignment="1" applyProtection="1">
      <alignment horizontal="center" vertical="center" wrapText="1" readingOrder="1"/>
      <protection locked="0"/>
    </xf>
    <xf numFmtId="9" fontId="12" fillId="0" borderId="0" xfId="1" applyFont="1" applyFill="1" applyBorder="1" applyAlignment="1" applyProtection="1">
      <alignment horizontal="center"/>
      <protection locked="0"/>
    </xf>
    <xf numFmtId="9" fontId="13" fillId="4" borderId="22" xfId="1" applyFont="1" applyFill="1" applyBorder="1" applyAlignment="1" applyProtection="1">
      <alignment horizontal="center" vertical="center" textRotation="90" wrapText="1" readingOrder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26" xfId="0" applyNumberFormat="1" applyFont="1" applyFill="1" applyBorder="1" applyAlignment="1" applyProtection="1">
      <alignment vertical="top" readingOrder="1"/>
    </xf>
    <xf numFmtId="0" fontId="11" fillId="0" borderId="31" xfId="0" applyNumberFormat="1" applyFont="1" applyFill="1" applyBorder="1" applyAlignment="1" applyProtection="1">
      <alignment vertical="top" readingOrder="1"/>
    </xf>
    <xf numFmtId="0" fontId="11" fillId="0" borderId="2" xfId="0" applyNumberFormat="1" applyFont="1" applyFill="1" applyBorder="1" applyAlignment="1" applyProtection="1">
      <alignment horizontal="center" vertical="center" readingOrder="1"/>
      <protection locked="0"/>
    </xf>
    <xf numFmtId="0" fontId="11" fillId="0" borderId="6" xfId="0" applyNumberFormat="1" applyFont="1" applyFill="1" applyBorder="1" applyAlignment="1" applyProtection="1">
      <alignment vertical="top" readingOrder="1"/>
    </xf>
    <xf numFmtId="0" fontId="11" fillId="0" borderId="4" xfId="0" applyNumberFormat="1" applyFont="1" applyFill="1" applyBorder="1" applyAlignment="1" applyProtection="1">
      <alignment horizontal="center" vertical="center" readingOrder="1"/>
      <protection locked="0"/>
    </xf>
    <xf numFmtId="0" fontId="11" fillId="0" borderId="23" xfId="0" applyNumberFormat="1" applyFont="1" applyFill="1" applyBorder="1" applyAlignment="1" applyProtection="1">
      <alignment horizontal="center" vertical="center" readingOrder="1"/>
      <protection locked="0"/>
    </xf>
    <xf numFmtId="0" fontId="11" fillId="0" borderId="36" xfId="0" applyNumberFormat="1" applyFont="1" applyFill="1" applyBorder="1" applyAlignment="1" applyProtection="1">
      <alignment vertical="top" readingOrder="1"/>
    </xf>
    <xf numFmtId="0" fontId="11" fillId="0" borderId="11" xfId="0" applyNumberFormat="1" applyFont="1" applyFill="1" applyBorder="1" applyAlignment="1" applyProtection="1">
      <alignment vertical="top" readingOrder="1"/>
    </xf>
    <xf numFmtId="0" fontId="18" fillId="0" borderId="57" xfId="0" applyNumberFormat="1" applyFont="1" applyFill="1" applyBorder="1" applyAlignment="1" applyProtection="1">
      <alignment vertical="top" readingOrder="1"/>
    </xf>
    <xf numFmtId="0" fontId="18" fillId="5" borderId="26" xfId="0" applyNumberFormat="1" applyFont="1" applyFill="1" applyBorder="1" applyAlignment="1" applyProtection="1">
      <alignment vertical="top" readingOrder="1"/>
    </xf>
    <xf numFmtId="0" fontId="18" fillId="5" borderId="49" xfId="0" applyNumberFormat="1" applyFont="1" applyFill="1" applyBorder="1" applyAlignment="1" applyProtection="1">
      <alignment vertical="top" readingOrder="1"/>
    </xf>
    <xf numFmtId="0" fontId="18" fillId="5" borderId="60" xfId="0" applyNumberFormat="1" applyFont="1" applyFill="1" applyBorder="1" applyAlignment="1" applyProtection="1">
      <alignment vertical="top" readingOrder="1"/>
    </xf>
    <xf numFmtId="0" fontId="18" fillId="5" borderId="57" xfId="0" applyNumberFormat="1" applyFont="1" applyFill="1" applyBorder="1" applyAlignment="1" applyProtection="1">
      <alignment vertical="top" readingOrder="1"/>
    </xf>
    <xf numFmtId="0" fontId="11" fillId="5" borderId="26" xfId="0" applyNumberFormat="1" applyFont="1" applyFill="1" applyBorder="1" applyAlignment="1" applyProtection="1">
      <alignment vertical="top" readingOrder="1"/>
    </xf>
    <xf numFmtId="0" fontId="11" fillId="5" borderId="49" xfId="0" applyNumberFormat="1" applyFont="1" applyFill="1" applyBorder="1" applyAlignment="1" applyProtection="1">
      <alignment vertical="top" readingOrder="1"/>
    </xf>
    <xf numFmtId="0" fontId="11" fillId="5" borderId="60" xfId="0" applyNumberFormat="1" applyFont="1" applyFill="1" applyBorder="1" applyAlignment="1" applyProtection="1">
      <alignment vertical="top" readingOrder="1"/>
    </xf>
    <xf numFmtId="0" fontId="11" fillId="5" borderId="57" xfId="0" applyNumberFormat="1" applyFont="1" applyFill="1" applyBorder="1" applyAlignment="1" applyProtection="1">
      <alignment vertical="top" readingOrder="1"/>
    </xf>
    <xf numFmtId="0" fontId="11" fillId="0" borderId="35" xfId="0" applyNumberFormat="1" applyFont="1" applyFill="1" applyBorder="1" applyAlignment="1" applyProtection="1">
      <alignment vertical="top" readingOrder="1"/>
      <protection locked="0"/>
    </xf>
    <xf numFmtId="0" fontId="11" fillId="0" borderId="2" xfId="0" applyNumberFormat="1" applyFont="1" applyFill="1" applyBorder="1" applyAlignment="1" applyProtection="1">
      <alignment vertical="top" readingOrder="1"/>
      <protection locked="0"/>
    </xf>
    <xf numFmtId="0" fontId="11" fillId="0" borderId="39" xfId="0" applyNumberFormat="1" applyFont="1" applyFill="1" applyBorder="1" applyAlignment="1" applyProtection="1">
      <alignment vertical="top" readingOrder="1"/>
      <protection locked="0"/>
    </xf>
    <xf numFmtId="0" fontId="11" fillId="0" borderId="11" xfId="0" applyNumberFormat="1" applyFont="1" applyFill="1" applyBorder="1" applyAlignment="1" applyProtection="1">
      <alignment horizontal="left" vertical="top" readingOrder="1"/>
    </xf>
    <xf numFmtId="0" fontId="11" fillId="0" borderId="6" xfId="0" applyNumberFormat="1" applyFont="1" applyFill="1" applyBorder="1" applyAlignment="1" applyProtection="1">
      <alignment vertical="top" readingOrder="1"/>
      <protection locked="0"/>
    </xf>
    <xf numFmtId="0" fontId="11" fillId="0" borderId="6" xfId="0" applyNumberFormat="1" applyFont="1" applyFill="1" applyBorder="1" applyAlignment="1" applyProtection="1">
      <alignment horizontal="left" vertical="top" readingOrder="1"/>
    </xf>
    <xf numFmtId="0" fontId="11" fillId="0" borderId="11" xfId="0" applyNumberFormat="1" applyFont="1" applyFill="1" applyBorder="1" applyAlignment="1" applyProtection="1">
      <alignment vertical="top" readingOrder="1"/>
      <protection locked="0"/>
    </xf>
    <xf numFmtId="0" fontId="11" fillId="0" borderId="44" xfId="0" applyNumberFormat="1" applyFont="1" applyFill="1" applyBorder="1" applyAlignment="1" applyProtection="1">
      <alignment vertical="top" readingOrder="1"/>
      <protection locked="0"/>
    </xf>
    <xf numFmtId="0" fontId="18" fillId="5" borderId="26" xfId="0" applyNumberFormat="1" applyFont="1" applyFill="1" applyBorder="1" applyAlignment="1" applyProtection="1">
      <alignment horizontal="left" vertical="top" readingOrder="1"/>
    </xf>
    <xf numFmtId="0" fontId="11" fillId="0" borderId="46" xfId="0" applyNumberFormat="1" applyFont="1" applyFill="1" applyBorder="1" applyAlignment="1" applyProtection="1">
      <alignment horizontal="left" vertical="top" readingOrder="1"/>
    </xf>
    <xf numFmtId="0" fontId="11" fillId="0" borderId="4" xfId="0" applyNumberFormat="1" applyFont="1" applyFill="1" applyBorder="1" applyAlignment="1" applyProtection="1">
      <alignment vertical="top" readingOrder="1"/>
      <protection locked="0"/>
    </xf>
    <xf numFmtId="0" fontId="19" fillId="0" borderId="0" xfId="0" applyFont="1" applyFill="1" applyBorder="1" applyProtection="1">
      <protection locked="0"/>
    </xf>
    <xf numFmtId="0" fontId="18" fillId="0" borderId="30" xfId="0" applyNumberFormat="1" applyFont="1" applyFill="1" applyBorder="1" applyAlignment="1" applyProtection="1">
      <alignment horizontal="center" vertical="top" wrapText="1" readingOrder="1"/>
    </xf>
    <xf numFmtId="0" fontId="20" fillId="0" borderId="0" xfId="0" applyFont="1" applyFill="1" applyBorder="1" applyProtection="1">
      <protection locked="0"/>
    </xf>
    <xf numFmtId="0" fontId="11" fillId="0" borderId="37" xfId="0" applyNumberFormat="1" applyFont="1" applyFill="1" applyBorder="1" applyAlignment="1" applyProtection="1">
      <alignment vertical="top" readingOrder="1"/>
    </xf>
    <xf numFmtId="0" fontId="11" fillId="0" borderId="27" xfId="0" applyNumberFormat="1" applyFont="1" applyFill="1" applyBorder="1" applyAlignment="1" applyProtection="1">
      <alignment horizontal="left" vertical="top" wrapText="1" indent="1" readingOrder="1"/>
    </xf>
    <xf numFmtId="0" fontId="11" fillId="0" borderId="27" xfId="0" applyNumberFormat="1" applyFont="1" applyFill="1" applyBorder="1" applyAlignment="1" applyProtection="1">
      <alignment vertical="top" wrapText="1" readingOrder="1"/>
    </xf>
    <xf numFmtId="0" fontId="11" fillId="0" borderId="27" xfId="0" applyNumberFormat="1" applyFont="1" applyFill="1" applyBorder="1" applyAlignment="1" applyProtection="1">
      <alignment horizontal="center" vertical="top" wrapText="1" readingOrder="1"/>
    </xf>
    <xf numFmtId="43" fontId="11" fillId="0" borderId="27" xfId="5" applyFont="1" applyFill="1" applyBorder="1" applyAlignment="1" applyProtection="1">
      <alignment vertical="top" wrapText="1" readingOrder="1"/>
    </xf>
    <xf numFmtId="9" fontId="11" fillId="0" borderId="27" xfId="1" applyFont="1" applyFill="1" applyBorder="1" applyAlignment="1" applyProtection="1">
      <alignment horizontal="center" vertical="top" wrapText="1" readingOrder="1"/>
    </xf>
    <xf numFmtId="0" fontId="11" fillId="0" borderId="28" xfId="0" applyNumberFormat="1" applyFont="1" applyFill="1" applyBorder="1" applyAlignment="1" applyProtection="1">
      <alignment vertical="top" wrapText="1" readingOrder="1"/>
    </xf>
    <xf numFmtId="0" fontId="11" fillId="0" borderId="27" xfId="0" applyNumberFormat="1" applyFont="1" applyFill="1" applyBorder="1" applyAlignment="1" applyProtection="1">
      <alignment horizontal="left" vertical="top" wrapText="1" indent="3" readingOrder="1"/>
    </xf>
    <xf numFmtId="0" fontId="11" fillId="0" borderId="32" xfId="0" applyNumberFormat="1" applyFont="1" applyFill="1" applyBorder="1" applyAlignment="1" applyProtection="1">
      <alignment vertical="top" readingOrder="1"/>
    </xf>
    <xf numFmtId="0" fontId="11" fillId="0" borderId="34" xfId="0" applyNumberFormat="1" applyFont="1" applyFill="1" applyBorder="1" applyAlignment="1" applyProtection="1">
      <alignment horizontal="left" vertical="top" wrapText="1" indent="4" readingOrder="1"/>
    </xf>
    <xf numFmtId="0" fontId="19" fillId="0" borderId="34" xfId="0" applyNumberFormat="1" applyFont="1" applyFill="1" applyBorder="1" applyAlignment="1" applyProtection="1">
      <alignment vertical="top" wrapText="1"/>
    </xf>
    <xf numFmtId="0" fontId="19" fillId="0" borderId="34" xfId="0" applyNumberFormat="1" applyFont="1" applyFill="1" applyBorder="1" applyAlignment="1" applyProtection="1">
      <alignment horizontal="center" vertical="top" wrapText="1"/>
    </xf>
    <xf numFmtId="43" fontId="19" fillId="0" borderId="34" xfId="5" applyFont="1" applyFill="1" applyBorder="1" applyAlignment="1" applyProtection="1">
      <alignment vertical="top" wrapText="1"/>
    </xf>
    <xf numFmtId="9" fontId="19" fillId="0" borderId="34" xfId="1" applyFont="1" applyFill="1" applyBorder="1" applyAlignment="1" applyProtection="1">
      <alignment horizontal="center" vertical="top" wrapText="1"/>
    </xf>
    <xf numFmtId="0" fontId="19" fillId="0" borderId="33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horizontal="left" vertical="center" readingOrder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1" xfId="1" applyFont="1" applyFill="1" applyBorder="1" applyAlignment="1" applyProtection="1">
      <alignment horizontal="center" vertical="center" wrapText="1" readingOrder="1"/>
    </xf>
    <xf numFmtId="9" fontId="11" fillId="0" borderId="10" xfId="1" applyFont="1" applyFill="1" applyBorder="1" applyAlignment="1" applyProtection="1">
      <alignment horizontal="center" vertical="center" wrapText="1" readingOrder="1"/>
    </xf>
    <xf numFmtId="43" fontId="11" fillId="0" borderId="10" xfId="5" applyFont="1" applyFill="1" applyBorder="1" applyAlignment="1" applyProtection="1">
      <alignment horizontal="center" vertical="center" wrapText="1" readingOrder="1"/>
    </xf>
    <xf numFmtId="0" fontId="11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NumberFormat="1" applyFont="1" applyFill="1" applyBorder="1" applyAlignment="1" applyProtection="1">
      <alignment vertical="top" readingOrder="1"/>
    </xf>
    <xf numFmtId="0" fontId="11" fillId="0" borderId="7" xfId="0" applyNumberFormat="1" applyFont="1" applyFill="1" applyBorder="1" applyAlignment="1" applyProtection="1">
      <alignment vertical="top" wrapText="1" readingOrder="1"/>
    </xf>
    <xf numFmtId="0" fontId="11" fillId="0" borderId="7" xfId="0" applyNumberFormat="1" applyFont="1" applyFill="1" applyBorder="1" applyAlignment="1" applyProtection="1">
      <alignment horizontal="center" vertical="top" wrapText="1" readingOrder="1"/>
    </xf>
    <xf numFmtId="43" fontId="11" fillId="0" borderId="7" xfId="5" applyFont="1" applyFill="1" applyBorder="1" applyAlignment="1" applyProtection="1">
      <alignment vertical="top" wrapText="1" readingOrder="1"/>
    </xf>
    <xf numFmtId="9" fontId="11" fillId="0" borderId="7" xfId="1" applyFont="1" applyFill="1" applyBorder="1" applyAlignment="1" applyProtection="1">
      <alignment horizontal="center" vertical="top" wrapText="1" readingOrder="1"/>
    </xf>
    <xf numFmtId="0" fontId="11" fillId="0" borderId="8" xfId="0" applyNumberFormat="1" applyFont="1" applyFill="1" applyBorder="1" applyAlignment="1" applyProtection="1">
      <alignment vertical="top" wrapText="1" readingOrder="1"/>
    </xf>
    <xf numFmtId="0" fontId="11" fillId="0" borderId="5" xfId="0" applyNumberFormat="1" applyFont="1" applyFill="1" applyBorder="1" applyAlignment="1" applyProtection="1">
      <alignment horizontal="left" vertical="center" readingOrder="1"/>
    </xf>
    <xf numFmtId="9" fontId="11" fillId="0" borderId="15" xfId="1" applyFont="1" applyFill="1" applyBorder="1" applyAlignment="1" applyProtection="1">
      <alignment horizontal="center" vertical="center" wrapText="1" readingOrder="1"/>
    </xf>
    <xf numFmtId="43" fontId="11" fillId="0" borderId="15" xfId="5" applyFont="1" applyFill="1" applyBorder="1" applyAlignment="1" applyProtection="1">
      <alignment horizontal="center" vertical="center" wrapText="1" readingOrder="1"/>
    </xf>
    <xf numFmtId="0" fontId="11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7" xfId="0" applyNumberFormat="1" applyFont="1" applyFill="1" applyBorder="1" applyAlignment="1" applyProtection="1">
      <alignment horizontal="left" vertical="top" wrapText="1" indent="5" readingOrder="1"/>
    </xf>
    <xf numFmtId="0" fontId="19" fillId="0" borderId="7" xfId="0" applyNumberFormat="1" applyFont="1" applyFill="1" applyBorder="1" applyAlignment="1" applyProtection="1">
      <alignment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43" fontId="19" fillId="0" borderId="7" xfId="5" applyFont="1" applyFill="1" applyBorder="1" applyAlignment="1" applyProtection="1">
      <alignment vertical="top" wrapText="1"/>
    </xf>
    <xf numFmtId="9" fontId="19" fillId="0" borderId="7" xfId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vertical="top" wrapText="1"/>
    </xf>
    <xf numFmtId="0" fontId="11" fillId="0" borderId="7" xfId="0" applyNumberFormat="1" applyFont="1" applyFill="1" applyBorder="1" applyAlignment="1" applyProtection="1">
      <alignment horizontal="left" vertical="top" wrapText="1" indent="4" readingOrder="1"/>
    </xf>
    <xf numFmtId="0" fontId="11" fillId="0" borderId="9" xfId="0" applyNumberFormat="1" applyFont="1" applyFill="1" applyBorder="1" applyAlignment="1" applyProtection="1">
      <alignment horizontal="left" vertical="center" wrapText="1" readingOrder="1"/>
    </xf>
    <xf numFmtId="0" fontId="11" fillId="0" borderId="1" xfId="0" applyNumberFormat="1" applyFont="1" applyFill="1" applyBorder="1" applyAlignment="1" applyProtection="1">
      <alignment vertical="center" readingOrder="1"/>
    </xf>
    <xf numFmtId="0" fontId="11" fillId="0" borderId="7" xfId="0" applyNumberFormat="1" applyFont="1" applyFill="1" applyBorder="1" applyAlignment="1" applyProtection="1">
      <alignment vertical="center" wrapText="1" readingOrder="1"/>
    </xf>
    <xf numFmtId="0" fontId="11" fillId="0" borderId="7" xfId="0" applyNumberFormat="1" applyFont="1" applyFill="1" applyBorder="1" applyAlignment="1" applyProtection="1">
      <alignment horizontal="center" vertical="center" wrapText="1" readingOrder="1"/>
    </xf>
    <xf numFmtId="43" fontId="11" fillId="0" borderId="7" xfId="5" applyFont="1" applyFill="1" applyBorder="1" applyAlignment="1" applyProtection="1">
      <alignment vertical="center" wrapText="1" readingOrder="1"/>
    </xf>
    <xf numFmtId="9" fontId="11" fillId="0" borderId="7" xfId="1" applyFont="1" applyFill="1" applyBorder="1" applyAlignment="1" applyProtection="1">
      <alignment horizontal="center" vertical="center" wrapText="1" readingOrder="1"/>
    </xf>
    <xf numFmtId="0" fontId="11" fillId="0" borderId="8" xfId="0" applyNumberFormat="1" applyFont="1" applyFill="1" applyBorder="1" applyAlignment="1" applyProtection="1">
      <alignment vertical="center" wrapText="1" readingOrder="1"/>
    </xf>
    <xf numFmtId="0" fontId="1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38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5" xfId="1" applyFont="1" applyFill="1" applyBorder="1" applyAlignment="1" applyProtection="1">
      <alignment horizontal="center" vertical="center" wrapText="1" readingOrder="1"/>
    </xf>
    <xf numFmtId="9" fontId="11" fillId="0" borderId="51" xfId="1" applyFont="1" applyFill="1" applyBorder="1" applyAlignment="1" applyProtection="1">
      <alignment horizontal="center" vertical="center" wrapText="1" readingOrder="1"/>
    </xf>
    <xf numFmtId="43" fontId="11" fillId="0" borderId="51" xfId="5" applyFont="1" applyFill="1" applyBorder="1" applyAlignment="1" applyProtection="1">
      <alignment horizontal="center" vertical="center" wrapText="1" readingOrder="1"/>
    </xf>
    <xf numFmtId="0" fontId="11" fillId="0" borderId="24" xfId="0" applyNumberFormat="1" applyFont="1" applyFill="1" applyBorder="1" applyAlignment="1" applyProtection="1">
      <alignment horizontal="left" vertical="center" readingOrder="1"/>
    </xf>
    <xf numFmtId="0" fontId="11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24" xfId="1" applyFont="1" applyFill="1" applyBorder="1" applyAlignment="1" applyProtection="1">
      <alignment horizontal="center" vertical="center" wrapText="1" readingOrder="1"/>
    </xf>
    <xf numFmtId="9" fontId="11" fillId="0" borderId="52" xfId="1" applyFont="1" applyFill="1" applyBorder="1" applyAlignment="1" applyProtection="1">
      <alignment horizontal="center" vertical="center" wrapText="1" readingOrder="1"/>
    </xf>
    <xf numFmtId="43" fontId="11" fillId="0" borderId="52" xfId="5" applyFont="1" applyFill="1" applyBorder="1" applyAlignment="1" applyProtection="1">
      <alignment horizontal="center" vertical="center" wrapText="1" readingOrder="1"/>
    </xf>
    <xf numFmtId="0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27" xfId="0" applyNumberFormat="1" applyFont="1" applyFill="1" applyBorder="1" applyAlignment="1" applyProtection="1">
      <alignment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43" fontId="19" fillId="0" borderId="27" xfId="5" applyFont="1" applyFill="1" applyBorder="1" applyAlignment="1" applyProtection="1">
      <alignment vertical="top" wrapText="1"/>
    </xf>
    <xf numFmtId="9" fontId="19" fillId="0" borderId="27" xfId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vertical="top" wrapText="1"/>
    </xf>
    <xf numFmtId="0" fontId="11" fillId="0" borderId="34" xfId="0" applyNumberFormat="1" applyFont="1" applyFill="1" applyBorder="1" applyAlignment="1" applyProtection="1">
      <alignment horizontal="left" vertical="top" wrapText="1" indent="3" readingOrder="1"/>
    </xf>
    <xf numFmtId="0" fontId="11" fillId="0" borderId="34" xfId="0" applyNumberFormat="1" applyFont="1" applyFill="1" applyBorder="1" applyAlignment="1" applyProtection="1">
      <alignment vertical="top" wrapText="1" readingOrder="1"/>
    </xf>
    <xf numFmtId="0" fontId="11" fillId="0" borderId="34" xfId="0" applyNumberFormat="1" applyFont="1" applyFill="1" applyBorder="1" applyAlignment="1" applyProtection="1">
      <alignment horizontal="center" vertical="top" wrapText="1" readingOrder="1"/>
    </xf>
    <xf numFmtId="43" fontId="11" fillId="0" borderId="34" xfId="5" applyFont="1" applyFill="1" applyBorder="1" applyAlignment="1" applyProtection="1">
      <alignment vertical="top" wrapText="1" readingOrder="1"/>
    </xf>
    <xf numFmtId="9" fontId="11" fillId="0" borderId="34" xfId="1" applyFont="1" applyFill="1" applyBorder="1" applyAlignment="1" applyProtection="1">
      <alignment horizontal="center" vertical="top" wrapText="1" readingOrder="1"/>
    </xf>
    <xf numFmtId="0" fontId="11" fillId="0" borderId="33" xfId="0" applyNumberFormat="1" applyFont="1" applyFill="1" applyBorder="1" applyAlignment="1" applyProtection="1">
      <alignment vertical="top" wrapText="1" readingOrder="1"/>
    </xf>
    <xf numFmtId="0" fontId="11" fillId="0" borderId="12" xfId="0" applyNumberFormat="1" applyFont="1" applyFill="1" applyBorder="1" applyAlignment="1" applyProtection="1">
      <alignment horizontal="left" vertical="top" wrapText="1" indent="4" readingOrder="1"/>
    </xf>
    <xf numFmtId="0" fontId="19" fillId="0" borderId="12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43" fontId="19" fillId="0" borderId="12" xfId="5" applyFont="1" applyFill="1" applyBorder="1" applyAlignment="1" applyProtection="1">
      <alignment vertical="top" wrapText="1"/>
    </xf>
    <xf numFmtId="9" fontId="19" fillId="0" borderId="12" xfId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vertical="top" wrapText="1"/>
    </xf>
    <xf numFmtId="0" fontId="18" fillId="0" borderId="30" xfId="0" applyNumberFormat="1" applyFont="1" applyFill="1" applyBorder="1" applyAlignment="1" applyProtection="1">
      <alignment vertical="center" readingOrder="1"/>
    </xf>
    <xf numFmtId="0" fontId="18" fillId="0" borderId="30" xfId="0" applyNumberFormat="1" applyFont="1" applyFill="1" applyBorder="1" applyAlignment="1" applyProtection="1">
      <alignment vertical="center" wrapText="1" readingOrder="1"/>
    </xf>
    <xf numFmtId="0" fontId="18" fillId="0" borderId="30" xfId="0" applyNumberFormat="1" applyFont="1" applyFill="1" applyBorder="1" applyAlignment="1" applyProtection="1">
      <alignment vertical="top" wrapText="1" readingOrder="1"/>
    </xf>
    <xf numFmtId="43" fontId="18" fillId="0" borderId="30" xfId="5" applyFont="1" applyFill="1" applyBorder="1" applyAlignment="1" applyProtection="1">
      <alignment vertical="top" wrapText="1" readingOrder="1"/>
    </xf>
    <xf numFmtId="9" fontId="18" fillId="0" borderId="30" xfId="1" applyFont="1" applyFill="1" applyBorder="1" applyAlignment="1" applyProtection="1">
      <alignment horizontal="center" vertical="top" wrapText="1" readingOrder="1"/>
    </xf>
    <xf numFmtId="0" fontId="18" fillId="0" borderId="59" xfId="0" applyNumberFormat="1" applyFont="1" applyFill="1" applyBorder="1" applyAlignment="1" applyProtection="1">
      <alignment vertical="top" wrapText="1" readingOrder="1"/>
    </xf>
    <xf numFmtId="0" fontId="18" fillId="5" borderId="27" xfId="0" applyNumberFormat="1" applyFont="1" applyFill="1" applyBorder="1" applyAlignment="1" applyProtection="1">
      <alignment vertical="top" readingOrder="1"/>
    </xf>
    <xf numFmtId="0" fontId="18" fillId="5" borderId="30" xfId="0" applyNumberFormat="1" applyFont="1" applyFill="1" applyBorder="1" applyAlignment="1" applyProtection="1">
      <alignment vertical="center" wrapText="1" readingOrder="1"/>
    </xf>
    <xf numFmtId="0" fontId="18" fillId="5" borderId="30" xfId="0" applyNumberFormat="1" applyFont="1" applyFill="1" applyBorder="1" applyAlignment="1" applyProtection="1">
      <alignment vertical="top" wrapText="1" readingOrder="1"/>
    </xf>
    <xf numFmtId="0" fontId="18" fillId="5" borderId="27" xfId="0" applyNumberFormat="1" applyFont="1" applyFill="1" applyBorder="1" applyAlignment="1" applyProtection="1">
      <alignment horizontal="center" vertical="top" wrapText="1" readingOrder="1"/>
    </xf>
    <xf numFmtId="43" fontId="18" fillId="5" borderId="30" xfId="5" applyFont="1" applyFill="1" applyBorder="1" applyAlignment="1" applyProtection="1">
      <alignment vertical="top" wrapText="1" readingOrder="1"/>
    </xf>
    <xf numFmtId="9" fontId="20" fillId="5" borderId="27" xfId="1" applyFont="1" applyFill="1" applyBorder="1" applyAlignment="1" applyProtection="1">
      <alignment horizontal="center" vertical="top" wrapText="1"/>
    </xf>
    <xf numFmtId="0" fontId="18" fillId="5" borderId="59" xfId="0" applyNumberFormat="1" applyFont="1" applyFill="1" applyBorder="1" applyAlignment="1" applyProtection="1">
      <alignment vertical="top" wrapText="1" readingOrder="1"/>
    </xf>
    <xf numFmtId="0" fontId="18" fillId="5" borderId="55" xfId="0" applyNumberFormat="1" applyFont="1" applyFill="1" applyBorder="1" applyAlignment="1" applyProtection="1">
      <alignment vertical="center" readingOrder="1"/>
    </xf>
    <xf numFmtId="0" fontId="18" fillId="5" borderId="55" xfId="0" applyNumberFormat="1" applyFont="1" applyFill="1" applyBorder="1" applyAlignment="1" applyProtection="1">
      <alignment vertical="center" wrapText="1" readingOrder="1"/>
    </xf>
    <xf numFmtId="0" fontId="18" fillId="5" borderId="55" xfId="0" applyNumberFormat="1" applyFont="1" applyFill="1" applyBorder="1" applyAlignment="1" applyProtection="1">
      <alignment vertical="top" wrapText="1" readingOrder="1"/>
    </xf>
    <xf numFmtId="0" fontId="18" fillId="5" borderId="55" xfId="0" applyNumberFormat="1" applyFont="1" applyFill="1" applyBorder="1" applyAlignment="1" applyProtection="1">
      <alignment horizontal="center" vertical="top" wrapText="1" readingOrder="1"/>
    </xf>
    <xf numFmtId="43" fontId="18" fillId="5" borderId="55" xfId="5" applyFont="1" applyFill="1" applyBorder="1" applyAlignment="1" applyProtection="1">
      <alignment vertical="top" wrapText="1" readingOrder="1"/>
    </xf>
    <xf numFmtId="9" fontId="20" fillId="5" borderId="55" xfId="1" applyFont="1" applyFill="1" applyBorder="1" applyAlignment="1" applyProtection="1">
      <alignment horizontal="center" vertical="top" wrapText="1"/>
    </xf>
    <xf numFmtId="0" fontId="18" fillId="5" borderId="56" xfId="0" applyNumberFormat="1" applyFont="1" applyFill="1" applyBorder="1" applyAlignment="1" applyProtection="1">
      <alignment vertical="top" wrapText="1" readingOrder="1"/>
    </xf>
    <xf numFmtId="0" fontId="18" fillId="5" borderId="0" xfId="0" applyNumberFormat="1" applyFont="1" applyFill="1" applyBorder="1" applyAlignment="1" applyProtection="1">
      <alignment vertical="center" readingOrder="1"/>
    </xf>
    <xf numFmtId="0" fontId="18" fillId="5" borderId="0" xfId="0" applyNumberFormat="1" applyFont="1" applyFill="1" applyBorder="1" applyAlignment="1" applyProtection="1">
      <alignment vertical="center" wrapText="1" readingOrder="1"/>
    </xf>
    <xf numFmtId="0" fontId="18" fillId="5" borderId="0" xfId="0" applyNumberFormat="1" applyFont="1" applyFill="1" applyBorder="1" applyAlignment="1" applyProtection="1">
      <alignment vertical="top" wrapText="1" readingOrder="1"/>
    </xf>
    <xf numFmtId="0" fontId="18" fillId="5" borderId="0" xfId="0" applyNumberFormat="1" applyFont="1" applyFill="1" applyBorder="1" applyAlignment="1" applyProtection="1">
      <alignment horizontal="center" vertical="top" wrapText="1" readingOrder="1"/>
    </xf>
    <xf numFmtId="43" fontId="18" fillId="5" borderId="0" xfId="5" applyFont="1" applyFill="1" applyBorder="1" applyAlignment="1" applyProtection="1">
      <alignment vertical="top" wrapText="1" readingOrder="1"/>
    </xf>
    <xf numFmtId="9" fontId="20" fillId="5" borderId="0" xfId="1" applyFont="1" applyFill="1" applyBorder="1" applyAlignment="1" applyProtection="1">
      <alignment horizontal="center" vertical="top" wrapText="1"/>
    </xf>
    <xf numFmtId="0" fontId="18" fillId="5" borderId="61" xfId="0" applyNumberFormat="1" applyFont="1" applyFill="1" applyBorder="1" applyAlignment="1" applyProtection="1">
      <alignment vertical="top" wrapText="1" readingOrder="1"/>
    </xf>
    <xf numFmtId="0" fontId="18" fillId="5" borderId="30" xfId="0" applyNumberFormat="1" applyFont="1" applyFill="1" applyBorder="1" applyAlignment="1" applyProtection="1">
      <alignment vertical="center" readingOrder="1"/>
    </xf>
    <xf numFmtId="0" fontId="18" fillId="5" borderId="30" xfId="0" applyNumberFormat="1" applyFont="1" applyFill="1" applyBorder="1" applyAlignment="1" applyProtection="1">
      <alignment horizontal="center" vertical="top" wrapText="1" readingOrder="1"/>
    </xf>
    <xf numFmtId="9" fontId="20" fillId="5" borderId="30" xfId="1" applyFont="1" applyFill="1" applyBorder="1" applyAlignment="1" applyProtection="1">
      <alignment horizontal="center" vertical="top" wrapText="1"/>
    </xf>
    <xf numFmtId="0" fontId="18" fillId="5" borderId="27" xfId="0" applyNumberFormat="1" applyFont="1" applyFill="1" applyBorder="1" applyAlignment="1" applyProtection="1">
      <alignment horizontal="left" vertical="top" wrapText="1" readingOrder="1"/>
    </xf>
    <xf numFmtId="0" fontId="20" fillId="5" borderId="27" xfId="0" applyNumberFormat="1" applyFont="1" applyFill="1" applyBorder="1" applyAlignment="1" applyProtection="1">
      <alignment vertical="top" wrapText="1"/>
    </xf>
    <xf numFmtId="0" fontId="20" fillId="5" borderId="27" xfId="0" applyNumberFormat="1" applyFont="1" applyFill="1" applyBorder="1" applyAlignment="1" applyProtection="1">
      <alignment horizontal="center" vertical="top" wrapText="1"/>
    </xf>
    <xf numFmtId="43" fontId="20" fillId="5" borderId="27" xfId="5" applyFont="1" applyFill="1" applyBorder="1" applyAlignment="1" applyProtection="1">
      <alignment vertical="top" wrapText="1"/>
    </xf>
    <xf numFmtId="0" fontId="20" fillId="5" borderId="28" xfId="0" applyNumberFormat="1" applyFont="1" applyFill="1" applyBorder="1" applyAlignment="1" applyProtection="1">
      <alignment vertical="top" wrapText="1"/>
    </xf>
    <xf numFmtId="0" fontId="11" fillId="5" borderId="27" xfId="0" applyNumberFormat="1" applyFont="1" applyFill="1" applyBorder="1" applyAlignment="1" applyProtection="1">
      <alignment vertical="top" readingOrder="1"/>
    </xf>
    <xf numFmtId="0" fontId="11" fillId="5" borderId="27" xfId="0" applyNumberFormat="1" applyFont="1" applyFill="1" applyBorder="1" applyAlignment="1" applyProtection="1">
      <alignment horizontal="left" vertical="top" wrapText="1" indent="1" readingOrder="1"/>
    </xf>
    <xf numFmtId="0" fontId="19" fillId="5" borderId="27" xfId="0" applyNumberFormat="1" applyFont="1" applyFill="1" applyBorder="1" applyAlignment="1" applyProtection="1">
      <alignment vertical="top" wrapText="1"/>
    </xf>
    <xf numFmtId="0" fontId="19" fillId="5" borderId="28" xfId="0" applyNumberFormat="1" applyFont="1" applyFill="1" applyBorder="1" applyAlignment="1" applyProtection="1">
      <alignment vertical="top" wrapText="1"/>
    </xf>
    <xf numFmtId="0" fontId="11" fillId="5" borderId="55" xfId="0" applyNumberFormat="1" applyFont="1" applyFill="1" applyBorder="1" applyAlignment="1" applyProtection="1">
      <alignment vertical="top" readingOrder="1"/>
    </xf>
    <xf numFmtId="0" fontId="11" fillId="5" borderId="55" xfId="0" applyNumberFormat="1" applyFont="1" applyFill="1" applyBorder="1" applyAlignment="1" applyProtection="1">
      <alignment horizontal="left" vertical="top" wrapText="1" indent="1" readingOrder="1"/>
    </xf>
    <xf numFmtId="0" fontId="19" fillId="5" borderId="55" xfId="0" applyNumberFormat="1" applyFont="1" applyFill="1" applyBorder="1" applyAlignment="1" applyProtection="1">
      <alignment vertical="top" wrapText="1"/>
    </xf>
    <xf numFmtId="43" fontId="20" fillId="5" borderId="55" xfId="5" applyFont="1" applyFill="1" applyBorder="1" applyAlignment="1" applyProtection="1">
      <alignment vertical="top" wrapText="1"/>
    </xf>
    <xf numFmtId="0" fontId="19" fillId="5" borderId="56" xfId="0" applyNumberFormat="1" applyFont="1" applyFill="1" applyBorder="1" applyAlignment="1" applyProtection="1">
      <alignment vertical="top" wrapText="1"/>
    </xf>
    <xf numFmtId="0" fontId="11" fillId="5" borderId="0" xfId="0" applyNumberFormat="1" applyFont="1" applyFill="1" applyBorder="1" applyAlignment="1" applyProtection="1">
      <alignment vertical="top" readingOrder="1"/>
    </xf>
    <xf numFmtId="0" fontId="11" fillId="5" borderId="0" xfId="0" applyNumberFormat="1" applyFont="1" applyFill="1" applyBorder="1" applyAlignment="1" applyProtection="1">
      <alignment horizontal="left" vertical="top" wrapText="1" indent="1" readingOrder="1"/>
    </xf>
    <xf numFmtId="0" fontId="19" fillId="5" borderId="0" xfId="0" applyNumberFormat="1" applyFont="1" applyFill="1" applyBorder="1" applyAlignment="1" applyProtection="1">
      <alignment vertical="top" wrapText="1"/>
    </xf>
    <xf numFmtId="43" fontId="20" fillId="5" borderId="0" xfId="5" applyFont="1" applyFill="1" applyBorder="1" applyAlignment="1" applyProtection="1">
      <alignment vertical="top" wrapText="1"/>
    </xf>
    <xf numFmtId="0" fontId="19" fillId="5" borderId="61" xfId="0" applyNumberFormat="1" applyFont="1" applyFill="1" applyBorder="1" applyAlignment="1" applyProtection="1">
      <alignment vertical="top" wrapText="1"/>
    </xf>
    <xf numFmtId="0" fontId="11" fillId="5" borderId="30" xfId="0" applyNumberFormat="1" applyFont="1" applyFill="1" applyBorder="1" applyAlignment="1" applyProtection="1">
      <alignment vertical="top" readingOrder="1"/>
    </xf>
    <xf numFmtId="0" fontId="11" fillId="5" borderId="30" xfId="0" applyNumberFormat="1" applyFont="1" applyFill="1" applyBorder="1" applyAlignment="1" applyProtection="1">
      <alignment horizontal="left" vertical="top" wrapText="1" indent="1" readingOrder="1"/>
    </xf>
    <xf numFmtId="0" fontId="19" fillId="5" borderId="30" xfId="0" applyNumberFormat="1" applyFont="1" applyFill="1" applyBorder="1" applyAlignment="1" applyProtection="1">
      <alignment vertical="top" wrapText="1"/>
    </xf>
    <xf numFmtId="43" fontId="20" fillId="5" borderId="30" xfId="5" applyFont="1" applyFill="1" applyBorder="1" applyAlignment="1" applyProtection="1">
      <alignment vertical="top" wrapText="1"/>
    </xf>
    <xf numFmtId="0" fontId="19" fillId="5" borderId="59" xfId="0" applyNumberFormat="1" applyFont="1" applyFill="1" applyBorder="1" applyAlignment="1" applyProtection="1">
      <alignment vertical="top" wrapText="1"/>
    </xf>
    <xf numFmtId="0" fontId="11" fillId="0" borderId="27" xfId="0" applyNumberFormat="1" applyFont="1" applyFill="1" applyBorder="1" applyAlignment="1" applyProtection="1">
      <alignment vertical="top" readingOrder="1"/>
    </xf>
    <xf numFmtId="0" fontId="11" fillId="0" borderId="27" xfId="0" applyNumberFormat="1" applyFont="1" applyFill="1" applyBorder="1" applyAlignment="1" applyProtection="1">
      <alignment horizontal="left" vertical="top" wrapText="1" indent="2" readingOrder="1"/>
    </xf>
    <xf numFmtId="0" fontId="11" fillId="0" borderId="29" xfId="0" applyNumberFormat="1" applyFont="1" applyFill="1" applyBorder="1" applyAlignment="1" applyProtection="1">
      <alignment horizontal="left" vertical="center" readingOrder="1"/>
    </xf>
    <xf numFmtId="0" fontId="11" fillId="0" borderId="29" xfId="0" applyNumberFormat="1" applyFont="1" applyFill="1" applyBorder="1" applyAlignment="1" applyProtection="1">
      <alignment horizontal="left" vertical="center" wrapText="1" readingOrder="1"/>
    </xf>
    <xf numFmtId="9" fontId="11" fillId="0" borderId="29" xfId="1" applyFont="1" applyFill="1" applyBorder="1" applyAlignment="1" applyProtection="1">
      <alignment horizontal="center" vertical="center" wrapText="1" readingOrder="1"/>
      <protection locked="0"/>
    </xf>
    <xf numFmtId="9" fontId="11" fillId="0" borderId="29" xfId="1" applyFont="1" applyFill="1" applyBorder="1" applyAlignment="1" applyProtection="1">
      <alignment horizontal="center" vertical="center" wrapText="1" readingOrder="1"/>
    </xf>
    <xf numFmtId="9" fontId="11" fillId="0" borderId="53" xfId="1" applyFont="1" applyFill="1" applyBorder="1" applyAlignment="1" applyProtection="1">
      <alignment horizontal="center" vertical="center" wrapText="1" readingOrder="1"/>
    </xf>
    <xf numFmtId="43" fontId="11" fillId="0" borderId="53" xfId="5" applyFont="1" applyFill="1" applyBorder="1" applyAlignment="1" applyProtection="1">
      <alignment horizontal="center" vertical="center" wrapText="1" readingOrder="1"/>
    </xf>
    <xf numFmtId="0" fontId="11" fillId="0" borderId="43" xfId="1" applyNumberFormat="1" applyFont="1" applyFill="1" applyBorder="1" applyAlignment="1" applyProtection="1">
      <alignment horizontal="center" vertical="center" wrapText="1" readingOrder="1"/>
      <protection locked="0"/>
    </xf>
    <xf numFmtId="165" fontId="11" fillId="0" borderId="29" xfId="0" applyNumberFormat="1" applyFont="1" applyFill="1" applyBorder="1" applyAlignment="1" applyProtection="1">
      <alignment horizontal="center" vertical="center" wrapText="1" readingOrder="1"/>
    </xf>
    <xf numFmtId="0" fontId="11" fillId="0" borderId="34" xfId="0" applyNumberFormat="1" applyFont="1" applyFill="1" applyBorder="1" applyAlignment="1" applyProtection="1">
      <alignment vertical="top" readingOrder="1"/>
    </xf>
    <xf numFmtId="0" fontId="11" fillId="0" borderId="7" xfId="0" applyNumberFormat="1" applyFont="1" applyFill="1" applyBorder="1" applyAlignment="1" applyProtection="1">
      <alignment vertical="top" readingOrder="1"/>
    </xf>
    <xf numFmtId="0" fontId="19" fillId="0" borderId="7" xfId="0" applyNumberFormat="1" applyFont="1" applyFill="1" applyBorder="1" applyAlignment="1" applyProtection="1">
      <alignment horizontal="left" vertical="top" wrapText="1" indent="1"/>
    </xf>
    <xf numFmtId="43" fontId="19" fillId="0" borderId="7" xfId="5" applyFont="1" applyFill="1" applyBorder="1" applyAlignment="1" applyProtection="1">
      <alignment horizontal="left" vertical="top" wrapText="1" indent="1"/>
    </xf>
    <xf numFmtId="0" fontId="19" fillId="0" borderId="8" xfId="0" applyNumberFormat="1" applyFont="1" applyFill="1" applyBorder="1" applyAlignment="1" applyProtection="1">
      <alignment horizontal="left" vertical="top" wrapText="1" indent="1"/>
    </xf>
    <xf numFmtId="165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20" xfId="0" applyNumberFormat="1" applyFont="1" applyFill="1" applyBorder="1" applyAlignment="1" applyProtection="1">
      <alignment horizontal="left" vertical="center" readingOrder="1"/>
    </xf>
    <xf numFmtId="165" fontId="11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20" xfId="1" applyFont="1" applyFill="1" applyBorder="1" applyAlignment="1" applyProtection="1">
      <alignment horizontal="center" vertical="center" wrapText="1" readingOrder="1"/>
    </xf>
    <xf numFmtId="0" fontId="11" fillId="0" borderId="40" xfId="1" applyNumberFormat="1" applyFont="1" applyFill="1" applyBorder="1" applyAlignment="1" applyProtection="1">
      <alignment horizontal="center" vertical="center" wrapText="1" readingOrder="1"/>
      <protection locked="0"/>
    </xf>
    <xf numFmtId="43" fontId="20" fillId="0" borderId="27" xfId="5" applyFont="1" applyFill="1" applyBorder="1" applyAlignment="1" applyProtection="1">
      <alignment vertical="top" wrapText="1"/>
    </xf>
    <xf numFmtId="9" fontId="20" fillId="0" borderId="27" xfId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vertical="center" readingOrder="1"/>
    </xf>
    <xf numFmtId="0" fontId="11" fillId="0" borderId="12" xfId="0" applyNumberFormat="1" applyFont="1" applyFill="1" applyBorder="1" applyAlignment="1" applyProtection="1">
      <alignment vertical="center" wrapText="1" readingOrder="1"/>
    </xf>
    <xf numFmtId="0" fontId="19" fillId="0" borderId="12" xfId="0" applyNumberFormat="1" applyFont="1" applyFill="1" applyBorder="1" applyAlignment="1" applyProtection="1">
      <alignment horizontal="left" vertical="top" wrapText="1" indent="1"/>
    </xf>
    <xf numFmtId="43" fontId="19" fillId="0" borderId="12" xfId="5" applyFont="1" applyFill="1" applyBorder="1" applyAlignment="1" applyProtection="1">
      <alignment horizontal="left" vertical="top" wrapText="1" indent="1"/>
    </xf>
    <xf numFmtId="0" fontId="19" fillId="0" borderId="13" xfId="0" applyNumberFormat="1" applyFont="1" applyFill="1" applyBorder="1" applyAlignment="1" applyProtection="1">
      <alignment horizontal="left" vertical="top" wrapText="1" indent="1"/>
    </xf>
    <xf numFmtId="0" fontId="11" fillId="0" borderId="10" xfId="0" applyNumberFormat="1" applyFont="1" applyFill="1" applyBorder="1" applyAlignment="1" applyProtection="1">
      <alignment vertical="center" readingOrder="1"/>
    </xf>
    <xf numFmtId="0" fontId="18" fillId="0" borderId="7" xfId="0" applyNumberFormat="1" applyFont="1" applyFill="1" applyBorder="1" applyAlignment="1" applyProtection="1">
      <alignment vertical="top" readingOrder="1"/>
    </xf>
    <xf numFmtId="0" fontId="20" fillId="0" borderId="27" xfId="0" applyNumberFormat="1" applyFont="1" applyFill="1" applyBorder="1" applyAlignment="1" applyProtection="1">
      <alignment vertical="top" wrapText="1"/>
    </xf>
    <xf numFmtId="0" fontId="20" fillId="0" borderId="27" xfId="0" applyNumberFormat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left" vertical="top" wrapText="1" indent="3" readingOrder="1"/>
    </xf>
    <xf numFmtId="0" fontId="11" fillId="0" borderId="10" xfId="0" applyNumberFormat="1" applyFont="1" applyFill="1" applyBorder="1" applyAlignment="1" applyProtection="1">
      <alignment vertical="top" readingOrder="1"/>
    </xf>
    <xf numFmtId="0" fontId="11" fillId="0" borderId="7" xfId="0" applyNumberFormat="1" applyFont="1" applyFill="1" applyBorder="1" applyAlignment="1" applyProtection="1">
      <alignment horizontal="left" vertical="top" wrapText="1" indent="3" readingOrder="1"/>
    </xf>
    <xf numFmtId="0" fontId="11" fillId="0" borderId="10" xfId="0" applyNumberFormat="1" applyFont="1" applyFill="1" applyBorder="1" applyAlignment="1" applyProtection="1">
      <alignment horizontal="left" vertical="center" readingOrder="1"/>
    </xf>
    <xf numFmtId="0" fontId="11" fillId="0" borderId="7" xfId="0" applyNumberFormat="1" applyFont="1" applyFill="1" applyBorder="1" applyAlignment="1" applyProtection="1">
      <alignment horizontal="left" vertical="center" wrapText="1" readingOrder="1"/>
    </xf>
    <xf numFmtId="0" fontId="18" fillId="5" borderId="27" xfId="0" applyNumberFormat="1" applyFont="1" applyFill="1" applyBorder="1" applyAlignment="1" applyProtection="1">
      <alignment vertical="center" readingOrder="1"/>
    </xf>
    <xf numFmtId="0" fontId="20" fillId="5" borderId="27" xfId="0" applyNumberFormat="1" applyFont="1" applyFill="1" applyBorder="1" applyAlignment="1" applyProtection="1">
      <alignment vertical="top"/>
    </xf>
    <xf numFmtId="0" fontId="20" fillId="5" borderId="27" xfId="0" applyNumberFormat="1" applyFont="1" applyFill="1" applyBorder="1" applyAlignment="1" applyProtection="1">
      <alignment horizontal="center" vertical="top"/>
    </xf>
    <xf numFmtId="43" fontId="20" fillId="5" borderId="27" xfId="5" applyFont="1" applyFill="1" applyBorder="1" applyAlignment="1" applyProtection="1">
      <alignment vertical="top"/>
    </xf>
    <xf numFmtId="9" fontId="20" fillId="5" borderId="27" xfId="1" applyFont="1" applyFill="1" applyBorder="1" applyAlignment="1" applyProtection="1">
      <alignment horizontal="center" vertical="top"/>
    </xf>
    <xf numFmtId="0" fontId="20" fillId="5" borderId="28" xfId="0" applyNumberFormat="1" applyFont="1" applyFill="1" applyBorder="1" applyAlignment="1" applyProtection="1">
      <alignment vertical="top"/>
    </xf>
    <xf numFmtId="0" fontId="18" fillId="5" borderId="27" xfId="0" applyNumberFormat="1" applyFont="1" applyFill="1" applyBorder="1" applyAlignment="1" applyProtection="1">
      <alignment horizontal="left" vertical="top" wrapText="1" indent="1" readingOrder="1"/>
    </xf>
    <xf numFmtId="0" fontId="18" fillId="5" borderId="55" xfId="0" applyNumberFormat="1" applyFont="1" applyFill="1" applyBorder="1" applyAlignment="1" applyProtection="1">
      <alignment vertical="top" readingOrder="1"/>
    </xf>
    <xf numFmtId="0" fontId="18" fillId="5" borderId="55" xfId="0" applyNumberFormat="1" applyFont="1" applyFill="1" applyBorder="1" applyAlignment="1" applyProtection="1">
      <alignment horizontal="left" vertical="top" wrapText="1" indent="1" readingOrder="1"/>
    </xf>
    <xf numFmtId="0" fontId="20" fillId="5" borderId="55" xfId="0" applyNumberFormat="1" applyFont="1" applyFill="1" applyBorder="1" applyAlignment="1" applyProtection="1">
      <alignment vertical="top" wrapText="1"/>
    </xf>
    <xf numFmtId="0" fontId="20" fillId="5" borderId="56" xfId="0" applyNumberFormat="1" applyFont="1" applyFill="1" applyBorder="1" applyAlignment="1" applyProtection="1">
      <alignment vertical="top" wrapText="1"/>
    </xf>
    <xf numFmtId="0" fontId="18" fillId="5" borderId="0" xfId="0" applyNumberFormat="1" applyFont="1" applyFill="1" applyBorder="1" applyAlignment="1" applyProtection="1">
      <alignment vertical="top" readingOrder="1"/>
    </xf>
    <xf numFmtId="0" fontId="18" fillId="5" borderId="0" xfId="0" applyNumberFormat="1" applyFont="1" applyFill="1" applyBorder="1" applyAlignment="1" applyProtection="1">
      <alignment horizontal="left" vertical="top" wrapText="1" indent="1" readingOrder="1"/>
    </xf>
    <xf numFmtId="0" fontId="20" fillId="5" borderId="0" xfId="0" applyNumberFormat="1" applyFont="1" applyFill="1" applyBorder="1" applyAlignment="1" applyProtection="1">
      <alignment vertical="top" wrapText="1"/>
    </xf>
    <xf numFmtId="0" fontId="20" fillId="5" borderId="61" xfId="0" applyNumberFormat="1" applyFont="1" applyFill="1" applyBorder="1" applyAlignment="1" applyProtection="1">
      <alignment vertical="top" wrapText="1"/>
    </xf>
    <xf numFmtId="0" fontId="18" fillId="5" borderId="30" xfId="0" applyNumberFormat="1" applyFont="1" applyFill="1" applyBorder="1" applyAlignment="1" applyProtection="1">
      <alignment vertical="top" readingOrder="1"/>
    </xf>
    <xf numFmtId="0" fontId="18" fillId="5" borderId="30" xfId="0" applyNumberFormat="1" applyFont="1" applyFill="1" applyBorder="1" applyAlignment="1" applyProtection="1">
      <alignment horizontal="left" vertical="top" wrapText="1" indent="1" readingOrder="1"/>
    </xf>
    <xf numFmtId="0" fontId="20" fillId="5" borderId="30" xfId="0" applyNumberFormat="1" applyFont="1" applyFill="1" applyBorder="1" applyAlignment="1" applyProtection="1">
      <alignment vertical="top" wrapText="1"/>
    </xf>
    <xf numFmtId="0" fontId="20" fillId="5" borderId="59" xfId="0" applyNumberFormat="1" applyFont="1" applyFill="1" applyBorder="1" applyAlignment="1" applyProtection="1">
      <alignment vertical="top" wrapText="1"/>
    </xf>
    <xf numFmtId="165" fontId="11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9" xfId="0" applyNumberFormat="1" applyFont="1" applyFill="1" applyBorder="1" applyAlignment="1" applyProtection="1">
      <alignment horizontal="center" vertical="center" wrapText="1" readingOrder="1"/>
    </xf>
    <xf numFmtId="0" fontId="19" fillId="0" borderId="27" xfId="0" applyNumberFormat="1" applyFont="1" applyFill="1" applyBorder="1" applyAlignment="1" applyProtection="1">
      <alignment horizontal="left" vertical="top" wrapText="1" indent="1"/>
    </xf>
    <xf numFmtId="43" fontId="20" fillId="0" borderId="27" xfId="5" applyFont="1" applyFill="1" applyBorder="1" applyAlignment="1" applyProtection="1">
      <alignment horizontal="left" vertical="top" wrapText="1" indent="1"/>
    </xf>
    <xf numFmtId="0" fontId="19" fillId="0" borderId="28" xfId="0" applyNumberFormat="1" applyFont="1" applyFill="1" applyBorder="1" applyAlignment="1" applyProtection="1">
      <alignment horizontal="left" vertical="top" wrapText="1" indent="1"/>
    </xf>
    <xf numFmtId="0" fontId="19" fillId="0" borderId="7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vertical="top" wrapText="1" readingOrder="1"/>
    </xf>
    <xf numFmtId="0" fontId="11" fillId="0" borderId="12" xfId="0" applyNumberFormat="1" applyFont="1" applyFill="1" applyBorder="1" applyAlignment="1" applyProtection="1">
      <alignment horizontal="center" vertical="top" wrapText="1" readingOrder="1"/>
    </xf>
    <xf numFmtId="0" fontId="11" fillId="0" borderId="13" xfId="0" applyNumberFormat="1" applyFont="1" applyFill="1" applyBorder="1" applyAlignment="1" applyProtection="1">
      <alignment vertical="top" wrapText="1" readingOrder="1"/>
    </xf>
    <xf numFmtId="0" fontId="11" fillId="0" borderId="21" xfId="0" applyNumberFormat="1" applyFont="1" applyFill="1" applyBorder="1" applyAlignment="1" applyProtection="1">
      <alignment horizontal="left" vertical="center" readingOrder="1"/>
    </xf>
    <xf numFmtId="165" fontId="11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21" xfId="1" applyFont="1" applyFill="1" applyBorder="1" applyAlignment="1" applyProtection="1">
      <alignment horizontal="center" vertical="center" wrapText="1" readingOrder="1"/>
    </xf>
    <xf numFmtId="9" fontId="11" fillId="0" borderId="18" xfId="1" applyFont="1" applyFill="1" applyBorder="1" applyAlignment="1" applyProtection="1">
      <alignment horizontal="center" vertical="center" wrapText="1" readingOrder="1"/>
    </xf>
    <xf numFmtId="43" fontId="11" fillId="0" borderId="18" xfId="5" applyFont="1" applyFill="1" applyBorder="1" applyAlignment="1" applyProtection="1">
      <alignment horizontal="center" vertical="center" wrapText="1" readingOrder="1"/>
    </xf>
    <xf numFmtId="0" fontId="11" fillId="0" borderId="45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NumberFormat="1" applyFont="1" applyFill="1" applyBorder="1" applyAlignment="1" applyProtection="1">
      <alignment vertical="center" readingOrder="1"/>
    </xf>
    <xf numFmtId="0" fontId="11" fillId="0" borderId="7" xfId="0" applyNumberFormat="1" applyFont="1" applyFill="1" applyBorder="1" applyAlignment="1" applyProtection="1">
      <alignment horizontal="left" vertical="center" readingOrder="1"/>
    </xf>
    <xf numFmtId="0" fontId="11" fillId="0" borderId="16" xfId="0" applyNumberFormat="1" applyFont="1" applyFill="1" applyBorder="1" applyAlignment="1" applyProtection="1">
      <alignment horizontal="left" vertical="center" readingOrder="1"/>
    </xf>
    <xf numFmtId="0" fontId="11" fillId="0" borderId="16" xfId="0" applyNumberFormat="1" applyFont="1" applyFill="1" applyBorder="1" applyAlignment="1" applyProtection="1">
      <alignment horizontal="left" vertical="center" wrapText="1" readingOrder="1"/>
    </xf>
    <xf numFmtId="0" fontId="19" fillId="0" borderId="16" xfId="0" applyNumberFormat="1" applyFont="1" applyFill="1" applyBorder="1" applyAlignment="1" applyProtection="1">
      <alignment horizontal="left" vertical="top" wrapText="1" inden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43" fontId="19" fillId="0" borderId="16" xfId="5" applyFont="1" applyFill="1" applyBorder="1" applyAlignment="1" applyProtection="1">
      <alignment horizontal="left" vertical="top" wrapText="1" indent="1"/>
    </xf>
    <xf numFmtId="9" fontId="19" fillId="0" borderId="16" xfId="1" applyFont="1" applyFill="1" applyBorder="1" applyAlignment="1" applyProtection="1">
      <alignment horizontal="center" vertical="top" wrapText="1"/>
    </xf>
    <xf numFmtId="0" fontId="19" fillId="0" borderId="41" xfId="0" applyNumberFormat="1" applyFont="1" applyFill="1" applyBorder="1" applyAlignment="1" applyProtection="1">
      <alignment horizontal="left" vertical="top" wrapText="1" indent="1"/>
    </xf>
    <xf numFmtId="43" fontId="20" fillId="0" borderId="7" xfId="5" applyFont="1" applyFill="1" applyBorder="1" applyAlignment="1" applyProtection="1">
      <alignment horizontal="left" vertical="top" wrapText="1" indent="1"/>
    </xf>
    <xf numFmtId="9" fontId="20" fillId="0" borderId="7" xfId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left" vertical="center" readingOrder="1"/>
    </xf>
    <xf numFmtId="0" fontId="11" fillId="0" borderId="12" xfId="0" applyNumberFormat="1" applyFont="1" applyFill="1" applyBorder="1" applyAlignment="1" applyProtection="1">
      <alignment horizontal="left" vertical="center" wrapText="1" readingOrder="1"/>
    </xf>
    <xf numFmtId="0" fontId="19" fillId="0" borderId="12" xfId="0" applyNumberFormat="1" applyFont="1" applyFill="1" applyBorder="1" applyAlignment="1" applyProtection="1">
      <alignment horizontal="left" vertical="top" wrapText="1" indent="2"/>
    </xf>
    <xf numFmtId="43" fontId="19" fillId="0" borderId="12" xfId="5" applyFont="1" applyFill="1" applyBorder="1" applyAlignment="1" applyProtection="1">
      <alignment horizontal="left" vertical="top" wrapText="1" indent="2"/>
    </xf>
    <xf numFmtId="0" fontId="19" fillId="0" borderId="13" xfId="0" applyNumberFormat="1" applyFont="1" applyFill="1" applyBorder="1" applyAlignment="1" applyProtection="1">
      <alignment horizontal="left" vertical="top" wrapText="1" indent="2"/>
    </xf>
    <xf numFmtId="0" fontId="11" fillId="0" borderId="7" xfId="0" applyNumberFormat="1" applyFont="1" applyFill="1" applyBorder="1" applyAlignment="1" applyProtection="1">
      <alignment vertical="center" readingOrder="1"/>
    </xf>
    <xf numFmtId="0" fontId="19" fillId="0" borderId="7" xfId="0" applyNumberFormat="1" applyFont="1" applyFill="1" applyBorder="1" applyAlignment="1" applyProtection="1">
      <alignment horizontal="left" vertical="top" wrapText="1" indent="2"/>
    </xf>
    <xf numFmtId="43" fontId="19" fillId="0" borderId="7" xfId="5" applyFont="1" applyFill="1" applyBorder="1" applyAlignment="1" applyProtection="1">
      <alignment horizontal="left" vertical="top" wrapText="1" indent="2"/>
    </xf>
    <xf numFmtId="0" fontId="19" fillId="0" borderId="8" xfId="0" applyNumberFormat="1" applyFont="1" applyFill="1" applyBorder="1" applyAlignment="1" applyProtection="1">
      <alignment horizontal="left" vertical="top" wrapText="1" indent="2"/>
    </xf>
    <xf numFmtId="0" fontId="19" fillId="0" borderId="7" xfId="0" applyNumberFormat="1" applyFont="1" applyFill="1" applyBorder="1" applyAlignment="1" applyProtection="1">
      <alignment horizontal="lef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43" fontId="18" fillId="0" borderId="10" xfId="5" applyFont="1" applyFill="1" applyBorder="1" applyAlignment="1" applyProtection="1">
      <alignment horizontal="center" vertical="center" wrapText="1" readingOrder="1"/>
    </xf>
    <xf numFmtId="43" fontId="19" fillId="0" borderId="7" xfId="5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43" fontId="21" fillId="0" borderId="0" xfId="5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9" fontId="21" fillId="0" borderId="0" xfId="1" applyFont="1" applyFill="1" applyBorder="1" applyAlignment="1" applyProtection="1">
      <alignment horizontal="center"/>
      <protection locked="0"/>
    </xf>
    <xf numFmtId="166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Protection="1">
      <protection locked="0"/>
    </xf>
    <xf numFmtId="43" fontId="22" fillId="0" borderId="0" xfId="5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9" fontId="22" fillId="0" borderId="0" xfId="1" applyFont="1" applyFill="1" applyBorder="1" applyAlignment="1" applyProtection="1">
      <alignment horizontal="center"/>
      <protection locked="0"/>
    </xf>
    <xf numFmtId="0" fontId="15" fillId="0" borderId="6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62" xfId="5" applyNumberFormat="1" applyFont="1" applyFill="1" applyBorder="1" applyAlignment="1" applyProtection="1">
      <alignment horizontal="center" vertical="center" wrapText="1" readingOrder="1"/>
      <protection locked="0"/>
    </xf>
    <xf numFmtId="9" fontId="15" fillId="0" borderId="62" xfId="1" applyFont="1" applyFill="1" applyBorder="1" applyAlignment="1" applyProtection="1">
      <alignment horizontal="center" vertical="center" wrapText="1" readingOrder="1"/>
      <protection locked="0"/>
    </xf>
    <xf numFmtId="9" fontId="24" fillId="0" borderId="7" xfId="1" applyFont="1" applyFill="1" applyBorder="1" applyAlignment="1" applyProtection="1">
      <alignment horizontal="center" vertical="top" wrapText="1"/>
    </xf>
    <xf numFmtId="9" fontId="23" fillId="0" borderId="7" xfId="1" applyFont="1" applyFill="1" applyBorder="1" applyAlignment="1" applyProtection="1">
      <alignment horizontal="center" vertical="top" wrapText="1"/>
    </xf>
    <xf numFmtId="43" fontId="25" fillId="0" borderId="12" xfId="5" applyFont="1" applyFill="1" applyBorder="1" applyAlignment="1" applyProtection="1">
      <alignment vertical="top" wrapText="1" readingOrder="1"/>
    </xf>
    <xf numFmtId="9" fontId="25" fillId="0" borderId="12" xfId="1" applyFont="1" applyFill="1" applyBorder="1" applyAlignment="1" applyProtection="1">
      <alignment horizontal="center" vertical="top" wrapText="1" readingOrder="1"/>
    </xf>
    <xf numFmtId="9" fontId="18" fillId="0" borderId="12" xfId="1" applyFont="1" applyFill="1" applyBorder="1" applyAlignment="1" applyProtection="1">
      <alignment horizontal="center" vertical="top" wrapText="1" readingOrder="1"/>
    </xf>
    <xf numFmtId="43" fontId="26" fillId="0" borderId="7" xfId="5" applyFont="1" applyFill="1" applyBorder="1" applyAlignment="1" applyProtection="1">
      <alignment vertical="top" wrapText="1"/>
    </xf>
    <xf numFmtId="9" fontId="26" fillId="0" borderId="7" xfId="1" applyFont="1" applyFill="1" applyBorder="1" applyAlignment="1" applyProtection="1">
      <alignment horizontal="center" vertical="top" wrapText="1"/>
    </xf>
    <xf numFmtId="9" fontId="18" fillId="0" borderId="10" xfId="1" applyFont="1" applyFill="1" applyBorder="1" applyAlignment="1" applyProtection="1">
      <alignment horizontal="center" vertical="center" wrapText="1" readingOrder="1"/>
    </xf>
    <xf numFmtId="43" fontId="27" fillId="0" borderId="12" xfId="5" applyFont="1" applyFill="1" applyBorder="1" applyAlignment="1" applyProtection="1">
      <alignment vertical="top" wrapText="1" readingOrder="1"/>
    </xf>
    <xf numFmtId="9" fontId="27" fillId="0" borderId="12" xfId="1" applyFont="1" applyFill="1" applyBorder="1" applyAlignment="1" applyProtection="1">
      <alignment horizontal="center" vertical="top" wrapText="1" readingOrder="1"/>
    </xf>
    <xf numFmtId="43" fontId="28" fillId="0" borderId="7" xfId="5" applyFont="1" applyFill="1" applyBorder="1" applyAlignment="1" applyProtection="1">
      <alignment vertical="top" wrapText="1"/>
    </xf>
    <xf numFmtId="9" fontId="28" fillId="0" borderId="7" xfId="1" applyFont="1" applyFill="1" applyBorder="1" applyAlignment="1" applyProtection="1">
      <alignment horizontal="center" vertical="top" wrapText="1"/>
    </xf>
    <xf numFmtId="43" fontId="28" fillId="0" borderId="7" xfId="5" applyFont="1" applyFill="1" applyBorder="1" applyAlignment="1" applyProtection="1">
      <alignment horizontal="left" vertical="top" wrapText="1"/>
    </xf>
    <xf numFmtId="43" fontId="26" fillId="0" borderId="7" xfId="5" applyFont="1" applyFill="1" applyBorder="1" applyAlignment="1" applyProtection="1">
      <alignment horizontal="left" vertical="top" wrapText="1"/>
    </xf>
    <xf numFmtId="43" fontId="28" fillId="0" borderId="7" xfId="5" applyFont="1" applyFill="1" applyBorder="1" applyAlignment="1" applyProtection="1">
      <alignment horizontal="left" vertical="top" wrapText="1" indent="1"/>
    </xf>
    <xf numFmtId="43" fontId="25" fillId="0" borderId="7" xfId="5" applyFont="1" applyFill="1" applyBorder="1" applyAlignment="1" applyProtection="1">
      <alignment vertical="top" wrapText="1" readingOrder="1"/>
    </xf>
    <xf numFmtId="9" fontId="25" fillId="0" borderId="7" xfId="1" applyFont="1" applyFill="1" applyBorder="1" applyAlignment="1" applyProtection="1">
      <alignment horizontal="center" vertical="top" wrapText="1" readingOrder="1"/>
    </xf>
    <xf numFmtId="43" fontId="26" fillId="0" borderId="7" xfId="5" applyFont="1" applyFill="1" applyBorder="1" applyAlignment="1" applyProtection="1">
      <alignment horizontal="left" vertical="top" wrapText="1" indent="1"/>
    </xf>
    <xf numFmtId="43" fontId="28" fillId="0" borderId="12" xfId="5" applyFont="1" applyFill="1" applyBorder="1" applyAlignment="1" applyProtection="1">
      <alignment horizontal="left" vertical="top" wrapText="1" indent="1"/>
    </xf>
    <xf numFmtId="9" fontId="28" fillId="0" borderId="12" xfId="1" applyFont="1" applyFill="1" applyBorder="1" applyAlignment="1" applyProtection="1">
      <alignment horizontal="center" vertical="top" wrapText="1"/>
    </xf>
    <xf numFmtId="0" fontId="29" fillId="0" borderId="0" xfId="0" applyFont="1" applyFill="1" applyBorder="1" applyProtection="1">
      <protection locked="0"/>
    </xf>
    <xf numFmtId="0" fontId="18" fillId="0" borderId="58" xfId="0" applyNumberFormat="1" applyFont="1" applyFill="1" applyBorder="1" applyAlignment="1" applyProtection="1">
      <alignment vertical="top" readingOrder="1"/>
    </xf>
    <xf numFmtId="0" fontId="18" fillId="0" borderId="30" xfId="0" applyNumberFormat="1" applyFont="1" applyFill="1" applyBorder="1" applyAlignment="1" applyProtection="1">
      <alignment horizontal="left" vertical="top" wrapText="1" readingOrder="1"/>
    </xf>
    <xf numFmtId="0" fontId="18" fillId="6" borderId="26" xfId="0" applyNumberFormat="1" applyFont="1" applyFill="1" applyBorder="1" applyAlignment="1" applyProtection="1">
      <alignment vertical="top" readingOrder="1"/>
    </xf>
    <xf numFmtId="0" fontId="11" fillId="6" borderId="26" xfId="0" applyNumberFormat="1" applyFont="1" applyFill="1" applyBorder="1" applyAlignment="1" applyProtection="1">
      <alignment vertical="top" readingOrder="1"/>
    </xf>
    <xf numFmtId="0" fontId="11" fillId="6" borderId="37" xfId="0" applyNumberFormat="1" applyFont="1" applyFill="1" applyBorder="1" applyAlignment="1" applyProtection="1">
      <alignment vertical="top" readingOrder="1"/>
    </xf>
    <xf numFmtId="0" fontId="18" fillId="6" borderId="27" xfId="0" applyNumberFormat="1" applyFont="1" applyFill="1" applyBorder="1" applyAlignment="1" applyProtection="1">
      <alignment vertical="top" readingOrder="1"/>
    </xf>
    <xf numFmtId="0" fontId="11" fillId="6" borderId="27" xfId="0" applyNumberFormat="1" applyFont="1" applyFill="1" applyBorder="1" applyAlignment="1" applyProtection="1">
      <alignment vertical="top" wrapText="1" readingOrder="1"/>
    </xf>
    <xf numFmtId="0" fontId="11" fillId="6" borderId="27" xfId="0" applyNumberFormat="1" applyFont="1" applyFill="1" applyBorder="1" applyAlignment="1" applyProtection="1">
      <alignment horizontal="center" vertical="top" wrapText="1" readingOrder="1"/>
    </xf>
    <xf numFmtId="43" fontId="18" fillId="6" borderId="27" xfId="5" applyFont="1" applyFill="1" applyBorder="1" applyAlignment="1" applyProtection="1">
      <alignment vertical="top" wrapText="1" readingOrder="1"/>
    </xf>
    <xf numFmtId="9" fontId="18" fillId="6" borderId="27" xfId="1" applyFont="1" applyFill="1" applyBorder="1" applyAlignment="1" applyProtection="1">
      <alignment horizontal="center" vertical="top" wrapText="1" readingOrder="1"/>
    </xf>
    <xf numFmtId="0" fontId="11" fillId="6" borderId="28" xfId="0" applyNumberFormat="1" applyFont="1" applyFill="1" applyBorder="1" applyAlignment="1" applyProtection="1">
      <alignment vertical="top" wrapText="1" readingOrder="1"/>
    </xf>
    <xf numFmtId="0" fontId="18" fillId="6" borderId="60" xfId="0" applyNumberFormat="1" applyFont="1" applyFill="1" applyBorder="1" applyAlignment="1" applyProtection="1">
      <alignment vertical="top" readingOrder="1"/>
    </xf>
    <xf numFmtId="0" fontId="11" fillId="6" borderId="60" xfId="0" applyNumberFormat="1" applyFont="1" applyFill="1" applyBorder="1" applyAlignment="1" applyProtection="1">
      <alignment vertical="top" readingOrder="1"/>
    </xf>
    <xf numFmtId="0" fontId="11" fillId="6" borderId="50" xfId="0" applyNumberFormat="1" applyFont="1" applyFill="1" applyBorder="1" applyAlignment="1" applyProtection="1">
      <alignment vertical="top" readingOrder="1"/>
    </xf>
    <xf numFmtId="0" fontId="11" fillId="6" borderId="0" xfId="0" applyNumberFormat="1" applyFont="1" applyFill="1" applyBorder="1" applyAlignment="1" applyProtection="1">
      <alignment horizontal="left" vertical="top" wrapText="1" readingOrder="1"/>
    </xf>
    <xf numFmtId="0" fontId="11" fillId="6" borderId="0" xfId="0" applyNumberFormat="1" applyFont="1" applyFill="1" applyBorder="1" applyAlignment="1" applyProtection="1">
      <alignment vertical="top" wrapText="1" readingOrder="1"/>
    </xf>
    <xf numFmtId="0" fontId="18" fillId="6" borderId="0" xfId="0" applyNumberFormat="1" applyFont="1" applyFill="1" applyBorder="1" applyAlignment="1" applyProtection="1">
      <alignment horizontal="center" vertical="top" wrapText="1" readingOrder="1"/>
    </xf>
    <xf numFmtId="43" fontId="18" fillId="6" borderId="0" xfId="5" applyFont="1" applyFill="1" applyBorder="1" applyAlignment="1" applyProtection="1">
      <alignment vertical="top" wrapText="1" readingOrder="1"/>
    </xf>
    <xf numFmtId="9" fontId="18" fillId="6" borderId="0" xfId="1" applyFont="1" applyFill="1" applyBorder="1" applyAlignment="1" applyProtection="1">
      <alignment horizontal="center" vertical="top" wrapText="1" readingOrder="1"/>
    </xf>
    <xf numFmtId="0" fontId="11" fillId="6" borderId="61" xfId="0" applyNumberFormat="1" applyFont="1" applyFill="1" applyBorder="1" applyAlignment="1" applyProtection="1">
      <alignment vertical="top" wrapText="1" readingOrder="1"/>
    </xf>
    <xf numFmtId="0" fontId="11" fillId="6" borderId="57" xfId="0" applyNumberFormat="1" applyFont="1" applyFill="1" applyBorder="1" applyAlignment="1" applyProtection="1">
      <alignment vertical="top" readingOrder="1"/>
    </xf>
    <xf numFmtId="0" fontId="11" fillId="6" borderId="58" xfId="0" applyNumberFormat="1" applyFont="1" applyFill="1" applyBorder="1" applyAlignment="1" applyProtection="1">
      <alignment vertical="top" readingOrder="1"/>
    </xf>
    <xf numFmtId="0" fontId="11" fillId="6" borderId="30" xfId="0" applyNumberFormat="1" applyFont="1" applyFill="1" applyBorder="1" applyAlignment="1" applyProtection="1">
      <alignment horizontal="left" vertical="top" wrapText="1" readingOrder="1"/>
    </xf>
    <xf numFmtId="0" fontId="11" fillId="6" borderId="30" xfId="0" applyNumberFormat="1" applyFont="1" applyFill="1" applyBorder="1" applyAlignment="1" applyProtection="1">
      <alignment vertical="top" wrapText="1" readingOrder="1"/>
    </xf>
    <xf numFmtId="0" fontId="18" fillId="6" borderId="30" xfId="0" applyNumberFormat="1" applyFont="1" applyFill="1" applyBorder="1" applyAlignment="1" applyProtection="1">
      <alignment horizontal="center" vertical="top" wrapText="1" readingOrder="1"/>
    </xf>
    <xf numFmtId="43" fontId="18" fillId="6" borderId="30" xfId="5" applyFont="1" applyFill="1" applyBorder="1" applyAlignment="1" applyProtection="1">
      <alignment vertical="top" wrapText="1" readingOrder="1"/>
    </xf>
    <xf numFmtId="9" fontId="18" fillId="6" borderId="30" xfId="1" applyFont="1" applyFill="1" applyBorder="1" applyAlignment="1" applyProtection="1">
      <alignment horizontal="center" vertical="top" wrapText="1" readingOrder="1"/>
    </xf>
    <xf numFmtId="0" fontId="11" fillId="6" borderId="59" xfId="0" applyNumberFormat="1" applyFont="1" applyFill="1" applyBorder="1" applyAlignment="1" applyProtection="1">
      <alignment vertical="top" wrapText="1" readingOrder="1"/>
    </xf>
    <xf numFmtId="0" fontId="18" fillId="6" borderId="57" xfId="0" applyNumberFormat="1" applyFont="1" applyFill="1" applyBorder="1" applyAlignment="1" applyProtection="1">
      <alignment vertical="top" readingOrder="1"/>
    </xf>
    <xf numFmtId="0" fontId="18" fillId="6" borderId="58" xfId="0" applyNumberFormat="1" applyFont="1" applyFill="1" applyBorder="1" applyAlignment="1" applyProtection="1">
      <alignment vertical="top" readingOrder="1"/>
    </xf>
    <xf numFmtId="0" fontId="18" fillId="6" borderId="30" xfId="0" applyNumberFormat="1" applyFont="1" applyFill="1" applyBorder="1" applyAlignment="1" applyProtection="1">
      <alignment horizontal="left" vertical="top" wrapText="1" readingOrder="1"/>
    </xf>
    <xf numFmtId="0" fontId="18" fillId="6" borderId="30" xfId="0" applyNumberFormat="1" applyFont="1" applyFill="1" applyBorder="1" applyAlignment="1" applyProtection="1">
      <alignment vertical="top" wrapText="1" readingOrder="1"/>
    </xf>
    <xf numFmtId="0" fontId="18" fillId="6" borderId="30" xfId="0" applyNumberFormat="1" applyFont="1" applyFill="1" applyBorder="1" applyAlignment="1" applyProtection="1">
      <alignment vertical="top" readingOrder="1"/>
    </xf>
    <xf numFmtId="0" fontId="18" fillId="6" borderId="30" xfId="0" applyNumberFormat="1" applyFont="1" applyFill="1" applyBorder="1" applyAlignment="1" applyProtection="1">
      <alignment horizontal="center" vertical="top" readingOrder="1"/>
    </xf>
    <xf numFmtId="0" fontId="18" fillId="6" borderId="59" xfId="0" applyNumberFormat="1" applyFont="1" applyFill="1" applyBorder="1" applyAlignment="1" applyProtection="1">
      <alignment vertical="top" wrapText="1" readingOrder="1"/>
    </xf>
    <xf numFmtId="0" fontId="18" fillId="6" borderId="50" xfId="0" applyNumberFormat="1" applyFont="1" applyFill="1" applyBorder="1" applyAlignment="1" applyProtection="1">
      <alignment vertical="top" readingOrder="1"/>
    </xf>
    <xf numFmtId="0" fontId="18" fillId="6" borderId="0" xfId="0" applyNumberFormat="1" applyFont="1" applyFill="1" applyBorder="1" applyAlignment="1" applyProtection="1">
      <alignment horizontal="left" vertical="top" wrapText="1" readingOrder="1"/>
    </xf>
    <xf numFmtId="0" fontId="18" fillId="6" borderId="0" xfId="0" applyNumberFormat="1" applyFont="1" applyFill="1" applyBorder="1" applyAlignment="1" applyProtection="1">
      <alignment vertical="top" wrapText="1" readingOrder="1"/>
    </xf>
    <xf numFmtId="0" fontId="18" fillId="6" borderId="61" xfId="0" applyNumberFormat="1" applyFont="1" applyFill="1" applyBorder="1" applyAlignment="1" applyProtection="1">
      <alignment vertical="top" wrapText="1" readingOrder="1"/>
    </xf>
    <xf numFmtId="0" fontId="18" fillId="6" borderId="27" xfId="0" applyNumberFormat="1" applyFont="1" applyFill="1" applyBorder="1" applyAlignment="1" applyProtection="1">
      <alignment vertical="center" readingOrder="1"/>
    </xf>
    <xf numFmtId="0" fontId="18" fillId="6" borderId="27" xfId="0" applyNumberFormat="1" applyFont="1" applyFill="1" applyBorder="1" applyAlignment="1" applyProtection="1">
      <alignment vertical="center" wrapText="1" readingOrder="1"/>
    </xf>
    <xf numFmtId="0" fontId="18" fillId="6" borderId="27" xfId="0" applyNumberFormat="1" applyFont="1" applyFill="1" applyBorder="1" applyAlignment="1" applyProtection="1">
      <alignment vertical="top" wrapText="1" readingOrder="1"/>
    </xf>
    <xf numFmtId="0" fontId="18" fillId="6" borderId="27" xfId="0" applyNumberFormat="1" applyFont="1" applyFill="1" applyBorder="1" applyAlignment="1" applyProtection="1">
      <alignment horizontal="center" vertical="top" wrapText="1" readingOrder="1"/>
    </xf>
    <xf numFmtId="0" fontId="18" fillId="6" borderId="28" xfId="0" applyNumberFormat="1" applyFont="1" applyFill="1" applyBorder="1" applyAlignment="1" applyProtection="1">
      <alignment vertical="top" wrapText="1" readingOrder="1"/>
    </xf>
    <xf numFmtId="0" fontId="18" fillId="6" borderId="49" xfId="0" applyNumberFormat="1" applyFont="1" applyFill="1" applyBorder="1" applyAlignment="1" applyProtection="1">
      <alignment vertical="top" readingOrder="1"/>
    </xf>
    <xf numFmtId="0" fontId="18" fillId="6" borderId="55" xfId="0" applyNumberFormat="1" applyFont="1" applyFill="1" applyBorder="1" applyAlignment="1" applyProtection="1">
      <alignment vertical="center" readingOrder="1"/>
    </xf>
    <xf numFmtId="0" fontId="18" fillId="6" borderId="55" xfId="0" applyNumberFormat="1" applyFont="1" applyFill="1" applyBorder="1" applyAlignment="1" applyProtection="1">
      <alignment vertical="center" wrapText="1" readingOrder="1"/>
    </xf>
    <xf numFmtId="0" fontId="18" fillId="6" borderId="55" xfId="0" applyNumberFormat="1" applyFont="1" applyFill="1" applyBorder="1" applyAlignment="1" applyProtection="1">
      <alignment vertical="top" wrapText="1" readingOrder="1"/>
    </xf>
    <xf numFmtId="0" fontId="18" fillId="6" borderId="55" xfId="0" applyNumberFormat="1" applyFont="1" applyFill="1" applyBorder="1" applyAlignment="1" applyProtection="1">
      <alignment horizontal="center" vertical="top" wrapText="1" readingOrder="1"/>
    </xf>
    <xf numFmtId="43" fontId="18" fillId="6" borderId="55" xfId="5" applyFont="1" applyFill="1" applyBorder="1" applyAlignment="1" applyProtection="1">
      <alignment vertical="top" wrapText="1" readingOrder="1"/>
    </xf>
    <xf numFmtId="9" fontId="18" fillId="6" borderId="55" xfId="1" applyFont="1" applyFill="1" applyBorder="1" applyAlignment="1" applyProtection="1">
      <alignment horizontal="center" vertical="top" wrapText="1" readingOrder="1"/>
    </xf>
    <xf numFmtId="0" fontId="18" fillId="6" borderId="56" xfId="0" applyNumberFormat="1" applyFont="1" applyFill="1" applyBorder="1" applyAlignment="1" applyProtection="1">
      <alignment vertical="top" wrapText="1" readingOrder="1"/>
    </xf>
    <xf numFmtId="0" fontId="18" fillId="6" borderId="0" xfId="0" applyNumberFormat="1" applyFont="1" applyFill="1" applyBorder="1" applyAlignment="1" applyProtection="1">
      <alignment vertical="center" readingOrder="1"/>
    </xf>
    <xf numFmtId="0" fontId="18" fillId="6" borderId="0" xfId="0" applyNumberFormat="1" applyFont="1" applyFill="1" applyBorder="1" applyAlignment="1" applyProtection="1">
      <alignment vertical="center" wrapText="1" readingOrder="1"/>
    </xf>
    <xf numFmtId="0" fontId="18" fillId="6" borderId="30" xfId="0" applyNumberFormat="1" applyFont="1" applyFill="1" applyBorder="1" applyAlignment="1" applyProtection="1">
      <alignment vertical="center" readingOrder="1"/>
    </xf>
    <xf numFmtId="0" fontId="18" fillId="6" borderId="30" xfId="0" applyNumberFormat="1" applyFont="1" applyFill="1" applyBorder="1" applyAlignment="1" applyProtection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7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6" fillId="7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left" vertical="top" wrapText="1" indent="1" readingOrder="1"/>
    </xf>
    <xf numFmtId="43" fontId="33" fillId="8" borderId="0" xfId="5" applyFont="1" applyFill="1" applyBorder="1" applyAlignment="1">
      <alignment wrapText="1"/>
    </xf>
    <xf numFmtId="43" fontId="34" fillId="0" borderId="0" xfId="5" applyFont="1" applyBorder="1" applyAlignment="1">
      <alignment horizontal="center" vertical="center"/>
    </xf>
    <xf numFmtId="43" fontId="35" fillId="0" borderId="0" xfId="5" applyFont="1" applyBorder="1" applyAlignment="1">
      <alignment horizontal="center" vertical="center"/>
    </xf>
    <xf numFmtId="43" fontId="36" fillId="0" borderId="0" xfId="5" applyFont="1" applyBorder="1" applyAlignment="1">
      <alignment vertical="center"/>
    </xf>
    <xf numFmtId="43" fontId="5" fillId="0" borderId="0" xfId="5" applyFont="1" applyFill="1" applyBorder="1" applyAlignment="1" applyProtection="1">
      <alignment vertical="center" wrapText="1" readingOrder="1"/>
      <protection locked="0"/>
    </xf>
    <xf numFmtId="43" fontId="29" fillId="0" borderId="0" xfId="5" applyFont="1" applyFill="1" applyBorder="1" applyProtection="1">
      <protection locked="0"/>
    </xf>
    <xf numFmtId="43" fontId="14" fillId="0" borderId="0" xfId="5" applyFont="1" applyFill="1" applyBorder="1" applyAlignment="1" applyProtection="1">
      <alignment vertical="center" wrapText="1"/>
      <protection locked="0"/>
    </xf>
    <xf numFmtId="43" fontId="20" fillId="0" borderId="0" xfId="5" applyFont="1" applyFill="1" applyBorder="1" applyProtection="1">
      <protection locked="0"/>
    </xf>
    <xf numFmtId="43" fontId="19" fillId="0" borderId="0" xfId="5" applyFont="1" applyFill="1" applyBorder="1" applyProtection="1">
      <protection locked="0"/>
    </xf>
    <xf numFmtId="43" fontId="24" fillId="0" borderId="0" xfId="5" applyFont="1" applyFill="1" applyBorder="1" applyProtection="1">
      <protection locked="0"/>
    </xf>
    <xf numFmtId="43" fontId="37" fillId="0" borderId="0" xfId="5" applyFont="1" applyFill="1" applyBorder="1" applyProtection="1">
      <protection locked="0"/>
    </xf>
    <xf numFmtId="43" fontId="38" fillId="0" borderId="0" xfId="5" applyFont="1" applyFill="1" applyBorder="1" applyAlignment="1" applyProtection="1">
      <alignment vertical="center" wrapText="1"/>
      <protection locked="0"/>
    </xf>
    <xf numFmtId="43" fontId="39" fillId="0" borderId="0" xfId="5" applyFont="1" applyFill="1" applyBorder="1" applyProtection="1">
      <protection locked="0"/>
    </xf>
    <xf numFmtId="43" fontId="40" fillId="0" borderId="0" xfId="5" applyFont="1" applyFill="1" applyBorder="1" applyProtection="1">
      <protection locked="0"/>
    </xf>
    <xf numFmtId="43" fontId="41" fillId="0" borderId="0" xfId="5" applyFont="1" applyFill="1" applyBorder="1" applyProtection="1">
      <protection locked="0"/>
    </xf>
    <xf numFmtId="43" fontId="42" fillId="0" borderId="0" xfId="5" applyFont="1" applyFill="1" applyBorder="1" applyProtection="1">
      <protection locked="0"/>
    </xf>
    <xf numFmtId="43" fontId="43" fillId="0" borderId="0" xfId="5" applyFont="1" applyFill="1" applyBorder="1" applyProtection="1">
      <protection locked="0"/>
    </xf>
    <xf numFmtId="43" fontId="44" fillId="0" borderId="0" xfId="5" applyFont="1" applyFill="1" applyBorder="1" applyProtection="1">
      <protection locked="0"/>
    </xf>
    <xf numFmtId="9" fontId="6" fillId="7" borderId="0" xfId="1" applyFont="1" applyFill="1" applyBorder="1" applyAlignment="1">
      <alignment horizontal="center"/>
    </xf>
    <xf numFmtId="0" fontId="15" fillId="0" borderId="0" xfId="6" applyFont="1"/>
    <xf numFmtId="0" fontId="13" fillId="0" borderId="69" xfId="6" applyFont="1" applyBorder="1" applyAlignment="1">
      <alignment horizontal="left" wrapText="1"/>
    </xf>
    <xf numFmtId="1" fontId="13" fillId="0" borderId="69" xfId="6" applyNumberFormat="1" applyFont="1" applyBorder="1" applyAlignment="1">
      <alignment horizontal="center" wrapText="1"/>
    </xf>
    <xf numFmtId="0" fontId="13" fillId="0" borderId="69" xfId="6" applyFont="1" applyBorder="1" applyAlignment="1">
      <alignment horizontal="center" wrapText="1"/>
    </xf>
    <xf numFmtId="0" fontId="13" fillId="0" borderId="69" xfId="6" applyFont="1" applyBorder="1" applyAlignment="1">
      <alignment horizontal="left" wrapText="1" indent="1"/>
    </xf>
    <xf numFmtId="9" fontId="13" fillId="0" borderId="69" xfId="6" applyNumberFormat="1" applyFont="1" applyBorder="1" applyAlignment="1">
      <alignment horizontal="center" wrapText="1"/>
    </xf>
    <xf numFmtId="3" fontId="13" fillId="0" borderId="69" xfId="6" applyNumberFormat="1" applyFont="1" applyBorder="1" applyAlignment="1">
      <alignment horizontal="center" wrapText="1"/>
    </xf>
    <xf numFmtId="0" fontId="13" fillId="0" borderId="0" xfId="6" applyFont="1" applyAlignment="1">
      <alignment horizontal="left" wrapText="1"/>
    </xf>
    <xf numFmtId="1" fontId="13" fillId="0" borderId="0" xfId="6" applyNumberFormat="1" applyFont="1" applyAlignment="1">
      <alignment horizontal="left" wrapText="1"/>
    </xf>
    <xf numFmtId="0" fontId="45" fillId="0" borderId="0" xfId="6" applyFont="1"/>
    <xf numFmtId="1" fontId="15" fillId="0" borderId="0" xfId="6" applyNumberFormat="1" applyFont="1"/>
    <xf numFmtId="0" fontId="46" fillId="0" borderId="69" xfId="6" applyFont="1" applyBorder="1" applyAlignment="1">
      <alignment horizontal="center" wrapText="1"/>
    </xf>
    <xf numFmtId="0" fontId="46" fillId="0" borderId="69" xfId="6" applyNumberFormat="1" applyFont="1" applyBorder="1" applyAlignment="1">
      <alignment horizontal="center" wrapText="1"/>
    </xf>
    <xf numFmtId="0" fontId="47" fillId="0" borderId="0" xfId="6" applyFont="1"/>
    <xf numFmtId="0" fontId="13" fillId="0" borderId="0" xfId="6" applyFont="1" applyAlignment="1">
      <alignment horizontal="left"/>
    </xf>
    <xf numFmtId="1" fontId="13" fillId="0" borderId="0" xfId="6" applyNumberFormat="1" applyFont="1" applyAlignment="1">
      <alignment horizontal="left"/>
    </xf>
    <xf numFmtId="0" fontId="13" fillId="0" borderId="0" xfId="6" applyFont="1" applyBorder="1" applyAlignment="1">
      <alignment horizontal="left" wrapText="1"/>
    </xf>
    <xf numFmtId="0" fontId="13" fillId="0" borderId="0" xfId="6" applyFont="1" applyBorder="1" applyAlignment="1">
      <alignment horizontal="left"/>
    </xf>
    <xf numFmtId="1" fontId="13" fillId="0" borderId="0" xfId="6" applyNumberFormat="1" applyFont="1" applyBorder="1" applyAlignment="1">
      <alignment horizontal="left"/>
    </xf>
    <xf numFmtId="9" fontId="13" fillId="0" borderId="69" xfId="1" applyFont="1" applyBorder="1" applyAlignment="1">
      <alignment horizontal="center" wrapText="1"/>
    </xf>
    <xf numFmtId="10" fontId="13" fillId="0" borderId="69" xfId="1" applyNumberFormat="1" applyFont="1" applyBorder="1" applyAlignment="1">
      <alignment horizontal="center" wrapText="1"/>
    </xf>
    <xf numFmtId="0" fontId="17" fillId="0" borderId="70" xfId="6" applyFont="1" applyBorder="1" applyAlignment="1">
      <alignment horizontal="left" wrapText="1"/>
    </xf>
    <xf numFmtId="1" fontId="17" fillId="0" borderId="0" xfId="6" applyNumberFormat="1" applyFont="1" applyBorder="1" applyAlignment="1">
      <alignment horizontal="left" wrapText="1"/>
    </xf>
    <xf numFmtId="0" fontId="17" fillId="0" borderId="30" xfId="6" applyFont="1" applyBorder="1" applyAlignment="1">
      <alignment horizontal="left"/>
    </xf>
    <xf numFmtId="0" fontId="48" fillId="0" borderId="30" xfId="6" applyFont="1" applyBorder="1"/>
    <xf numFmtId="0" fontId="48" fillId="0" borderId="0" xfId="6" applyFont="1" applyBorder="1"/>
    <xf numFmtId="0" fontId="17" fillId="0" borderId="30" xfId="6" applyFont="1" applyBorder="1"/>
    <xf numFmtId="0" fontId="48" fillId="0" borderId="0" xfId="6" applyFont="1"/>
    <xf numFmtId="1" fontId="13" fillId="0" borderId="69" xfId="6" applyNumberFormat="1" applyFont="1" applyBorder="1" applyAlignment="1">
      <alignment horizontal="center" vertical="center" wrapText="1"/>
    </xf>
    <xf numFmtId="9" fontId="13" fillId="0" borderId="69" xfId="1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0" fontId="13" fillId="0" borderId="69" xfId="1" applyNumberFormat="1" applyFont="1" applyBorder="1" applyAlignment="1">
      <alignment horizontal="center" wrapText="1"/>
    </xf>
    <xf numFmtId="9" fontId="7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29" xfId="1" applyNumberFormat="1" applyFont="1" applyFill="1" applyBorder="1" applyAlignment="1" applyProtection="1">
      <alignment horizontal="center" vertical="center" wrapText="1" readingOrder="1"/>
    </xf>
    <xf numFmtId="0" fontId="13" fillId="0" borderId="69" xfId="6" applyFont="1" applyBorder="1" applyAlignment="1">
      <alignment horizontal="center" vertical="center" wrapText="1"/>
    </xf>
    <xf numFmtId="3" fontId="13" fillId="0" borderId="69" xfId="6" applyNumberFormat="1" applyFont="1" applyBorder="1" applyAlignment="1">
      <alignment horizontal="center" vertical="center" wrapText="1"/>
    </xf>
    <xf numFmtId="0" fontId="13" fillId="0" borderId="69" xfId="6" applyFont="1" applyBorder="1" applyAlignment="1">
      <alignment horizontal="left" vertical="center" wrapText="1" indent="1"/>
    </xf>
    <xf numFmtId="0" fontId="51" fillId="0" borderId="69" xfId="6" applyFont="1" applyBorder="1" applyAlignment="1">
      <alignment horizontal="center" wrapText="1"/>
    </xf>
    <xf numFmtId="0" fontId="51" fillId="0" borderId="69" xfId="6" applyFont="1" applyBorder="1" applyAlignment="1">
      <alignment horizontal="center" vertical="center" wrapText="1"/>
    </xf>
    <xf numFmtId="0" fontId="7" fillId="0" borderId="0" xfId="0" applyFont="1" applyFill="1" applyBorder="1"/>
    <xf numFmtId="165" fontId="7" fillId="0" borderId="0" xfId="0" applyNumberFormat="1" applyFont="1" applyFill="1" applyBorder="1"/>
    <xf numFmtId="9" fontId="6" fillId="0" borderId="0" xfId="1" applyFont="1" applyFill="1" applyBorder="1" applyAlignment="1">
      <alignment horizontal="center"/>
    </xf>
    <xf numFmtId="9" fontId="7" fillId="0" borderId="0" xfId="1" applyFont="1" applyFill="1" applyBorder="1"/>
    <xf numFmtId="10" fontId="53" fillId="0" borderId="69" xfId="1" applyNumberFormat="1" applyFont="1" applyFill="1" applyBorder="1" applyAlignment="1">
      <alignment horizontal="center" vertical="center" wrapText="1"/>
    </xf>
    <xf numFmtId="9" fontId="53" fillId="0" borderId="69" xfId="1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0" applyFont="1" applyFill="1" applyBorder="1" applyAlignment="1" applyProtection="1">
      <protection locked="0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165" fontId="7" fillId="0" borderId="3" xfId="0" applyNumberFormat="1" applyFont="1" applyFill="1" applyBorder="1" applyAlignment="1">
      <alignment horizontal="center" vertical="center" wrapText="1" readingOrder="1"/>
    </xf>
    <xf numFmtId="9" fontId="7" fillId="0" borderId="3" xfId="1" applyFont="1" applyFill="1" applyBorder="1" applyAlignment="1">
      <alignment horizontal="center" vertical="center" wrapText="1" readingOrder="1"/>
    </xf>
    <xf numFmtId="10" fontId="7" fillId="0" borderId="3" xfId="1" applyNumberFormat="1" applyFont="1" applyFill="1" applyBorder="1" applyAlignment="1">
      <alignment horizontal="center" vertical="center" wrapText="1" readingOrder="1"/>
    </xf>
    <xf numFmtId="165" fontId="7" fillId="0" borderId="14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6" fontId="6" fillId="0" borderId="0" xfId="0" applyNumberFormat="1" applyFont="1" applyFill="1" applyBorder="1" applyAlignment="1" applyProtection="1">
      <alignment horizontal="left" indent="1"/>
      <protection locked="0"/>
    </xf>
    <xf numFmtId="9" fontId="65" fillId="0" borderId="69" xfId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43" fontId="18" fillId="6" borderId="61" xfId="0" applyNumberFormat="1" applyFont="1" applyFill="1" applyBorder="1" applyAlignment="1" applyProtection="1">
      <alignment vertical="top" wrapText="1" readingOrder="1"/>
    </xf>
    <xf numFmtId="43" fontId="11" fillId="6" borderId="61" xfId="0" applyNumberFormat="1" applyFont="1" applyFill="1" applyBorder="1" applyAlignment="1" applyProtection="1">
      <alignment vertical="top" wrapText="1" readingOrder="1"/>
    </xf>
    <xf numFmtId="43" fontId="13" fillId="4" borderId="47" xfId="5" applyFont="1" applyFill="1" applyBorder="1" applyAlignment="1" applyProtection="1">
      <alignment horizontal="center" vertical="center" wrapText="1" readingOrder="1"/>
      <protection locked="0"/>
    </xf>
    <xf numFmtId="9" fontId="13" fillId="4" borderId="47" xfId="1" applyFont="1" applyFill="1" applyBorder="1" applyAlignment="1" applyProtection="1">
      <alignment horizontal="center" vertical="center" textRotation="90" wrapText="1" readingOrder="1"/>
      <protection locked="0"/>
    </xf>
    <xf numFmtId="0" fontId="7" fillId="0" borderId="28" xfId="0" applyNumberFormat="1" applyFont="1" applyFill="1" applyBorder="1" applyAlignment="1" applyProtection="1">
      <alignment horizontal="left" vertical="top" wrapText="1" indent="2" readingOrder="1"/>
    </xf>
    <xf numFmtId="0" fontId="67" fillId="0" borderId="0" xfId="0" applyFont="1" applyFill="1" applyBorder="1" applyProtection="1"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9" fillId="9" borderId="0" xfId="8" applyFont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Protection="1"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0" fillId="12" borderId="27" xfId="0" applyNumberFormat="1" applyFont="1" applyFill="1" applyBorder="1" applyAlignment="1" applyProtection="1">
      <alignment vertical="top" wrapText="1" readingOrder="1"/>
    </xf>
    <xf numFmtId="0" fontId="70" fillId="0" borderId="27" xfId="0" applyNumberFormat="1" applyFont="1" applyFill="1" applyBorder="1" applyAlignment="1" applyProtection="1">
      <alignment vertical="top" wrapText="1" readingOrder="1"/>
    </xf>
    <xf numFmtId="0" fontId="71" fillId="0" borderId="34" xfId="0" applyNumberFormat="1" applyFont="1" applyFill="1" applyBorder="1" applyAlignment="1" applyProtection="1">
      <alignment vertical="top" wrapText="1"/>
    </xf>
    <xf numFmtId="0" fontId="7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1" xfId="0" applyNumberFormat="1" applyFont="1" applyFill="1" applyBorder="1" applyAlignment="1" applyProtection="1">
      <alignment horizontal="left" vertical="center" wrapText="1" readingOrder="1"/>
    </xf>
    <xf numFmtId="0" fontId="7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9" fontId="70" fillId="0" borderId="1" xfId="1" applyFont="1" applyFill="1" applyBorder="1" applyAlignment="1" applyProtection="1">
      <alignment horizontal="center" vertical="center" wrapText="1" readingOrder="1"/>
    </xf>
    <xf numFmtId="0" fontId="70" fillId="0" borderId="7" xfId="0" applyNumberFormat="1" applyFont="1" applyFill="1" applyBorder="1" applyAlignment="1" applyProtection="1">
      <alignment vertical="top" wrapText="1" readingOrder="1"/>
    </xf>
    <xf numFmtId="0" fontId="7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5" xfId="0" applyNumberFormat="1" applyFont="1" applyFill="1" applyBorder="1" applyAlignment="1" applyProtection="1">
      <alignment horizontal="left" vertical="center" wrapText="1" readingOrder="1"/>
    </xf>
    <xf numFmtId="0" fontId="71" fillId="0" borderId="7" xfId="0" applyNumberFormat="1" applyFont="1" applyFill="1" applyBorder="1" applyAlignment="1" applyProtection="1">
      <alignment vertical="top" wrapText="1"/>
    </xf>
    <xf numFmtId="0" fontId="70" fillId="0" borderId="9" xfId="0" applyNumberFormat="1" applyFont="1" applyFill="1" applyBorder="1" applyAlignment="1" applyProtection="1">
      <alignment vertical="top" wrapText="1" readingOrder="1"/>
    </xf>
    <xf numFmtId="0" fontId="70" fillId="0" borderId="1" xfId="0" applyNumberFormat="1" applyFont="1" applyFill="1" applyBorder="1" applyAlignment="1" applyProtection="1">
      <alignment vertical="center" wrapText="1" readingOrder="1"/>
    </xf>
    <xf numFmtId="0" fontId="70" fillId="0" borderId="7" xfId="0" applyNumberFormat="1" applyFont="1" applyFill="1" applyBorder="1" applyAlignment="1" applyProtection="1">
      <alignment vertical="center" wrapText="1" readingOrder="1"/>
    </xf>
    <xf numFmtId="0" fontId="7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24" xfId="0" applyNumberFormat="1" applyFont="1" applyFill="1" applyBorder="1" applyAlignment="1" applyProtection="1">
      <alignment horizontal="left" vertical="center" wrapText="1" readingOrder="1"/>
    </xf>
    <xf numFmtId="0" fontId="70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71" fillId="0" borderId="27" xfId="0" applyNumberFormat="1" applyFont="1" applyFill="1" applyBorder="1" applyAlignment="1" applyProtection="1">
      <alignment vertical="top" wrapText="1"/>
    </xf>
    <xf numFmtId="0" fontId="70" fillId="0" borderId="34" xfId="0" applyNumberFormat="1" applyFont="1" applyFill="1" applyBorder="1" applyAlignment="1" applyProtection="1">
      <alignment vertical="top" wrapText="1" readingOrder="1"/>
    </xf>
    <xf numFmtId="0" fontId="71" fillId="0" borderId="12" xfId="0" applyNumberFormat="1" applyFont="1" applyFill="1" applyBorder="1" applyAlignment="1" applyProtection="1">
      <alignment vertical="top" wrapText="1"/>
    </xf>
    <xf numFmtId="9" fontId="70" fillId="0" borderId="5" xfId="1" applyFont="1" applyFill="1" applyBorder="1" applyAlignment="1" applyProtection="1">
      <alignment horizontal="center" vertical="center" wrapText="1" readingOrder="1"/>
    </xf>
    <xf numFmtId="0" fontId="70" fillId="12" borderId="26" xfId="0" applyNumberFormat="1" applyFont="1" applyFill="1" applyBorder="1" applyAlignment="1" applyProtection="1">
      <alignment vertical="top" readingOrder="1"/>
    </xf>
    <xf numFmtId="0" fontId="70" fillId="12" borderId="27" xfId="0" applyNumberFormat="1" applyFont="1" applyFill="1" applyBorder="1" applyAlignment="1" applyProtection="1">
      <alignment vertical="center" wrapText="1" readingOrder="1"/>
    </xf>
    <xf numFmtId="0" fontId="71" fillId="12" borderId="27" xfId="0" applyNumberFormat="1" applyFont="1" applyFill="1" applyBorder="1" applyAlignment="1" applyProtection="1">
      <alignment vertical="top" wrapText="1"/>
    </xf>
    <xf numFmtId="0" fontId="70" fillId="12" borderId="35" xfId="0" applyNumberFormat="1" applyFont="1" applyFill="1" applyBorder="1" applyAlignment="1" applyProtection="1">
      <alignment vertical="top" wrapText="1" readingOrder="1"/>
      <protection locked="0"/>
    </xf>
    <xf numFmtId="0" fontId="70" fillId="12" borderId="29" xfId="0" applyNumberFormat="1" applyFont="1" applyFill="1" applyBorder="1" applyAlignment="1" applyProtection="1">
      <alignment horizontal="left" vertical="center" wrapText="1" readingOrder="1"/>
    </xf>
    <xf numFmtId="9" fontId="70" fillId="12" borderId="29" xfId="1" applyFont="1" applyFill="1" applyBorder="1" applyAlignment="1" applyProtection="1">
      <alignment horizontal="center" vertical="center" wrapText="1" readingOrder="1"/>
      <protection locked="0"/>
    </xf>
    <xf numFmtId="9" fontId="70" fillId="12" borderId="29" xfId="1" applyFont="1" applyFill="1" applyBorder="1" applyAlignment="1" applyProtection="1">
      <alignment horizontal="center" vertical="center" wrapText="1" readingOrder="1"/>
    </xf>
    <xf numFmtId="9" fontId="70" fillId="12" borderId="29" xfId="1" applyNumberFormat="1" applyFont="1" applyFill="1" applyBorder="1" applyAlignment="1" applyProtection="1">
      <alignment horizontal="center" vertical="center" wrapText="1" readingOrder="1"/>
      <protection locked="0"/>
    </xf>
    <xf numFmtId="9" fontId="71" fillId="12" borderId="27" xfId="1" applyFont="1" applyFill="1" applyBorder="1" applyAlignment="1" applyProtection="1">
      <alignment vertical="top" wrapText="1"/>
    </xf>
    <xf numFmtId="165" fontId="70" fillId="12" borderId="29" xfId="0" applyNumberFormat="1" applyFont="1" applyFill="1" applyBorder="1" applyAlignment="1" applyProtection="1">
      <alignment horizontal="center" vertical="center" wrapText="1" readingOrder="1"/>
    </xf>
    <xf numFmtId="0" fontId="71" fillId="0" borderId="7" xfId="0" applyNumberFormat="1" applyFont="1" applyFill="1" applyBorder="1" applyAlignment="1" applyProtection="1">
      <alignment horizontal="left" vertical="top" wrapText="1" indent="1"/>
    </xf>
    <xf numFmtId="0" fontId="70" fillId="0" borderId="2" xfId="0" applyNumberFormat="1" applyFont="1" applyFill="1" applyBorder="1" applyAlignment="1" applyProtection="1">
      <alignment vertical="top" wrapText="1" readingOrder="1"/>
      <protection locked="0"/>
    </xf>
    <xf numFmtId="165" fontId="7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39" xfId="0" applyNumberFormat="1" applyFont="1" applyFill="1" applyBorder="1" applyAlignment="1" applyProtection="1">
      <alignment vertical="top" wrapText="1" readingOrder="1"/>
      <protection locked="0"/>
    </xf>
    <xf numFmtId="0" fontId="70" fillId="0" borderId="20" xfId="0" applyNumberFormat="1" applyFont="1" applyFill="1" applyBorder="1" applyAlignment="1" applyProtection="1">
      <alignment horizontal="left" vertical="center" wrapText="1" readingOrder="1"/>
    </xf>
    <xf numFmtId="165" fontId="70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9" fontId="70" fillId="0" borderId="20" xfId="1" applyFont="1" applyFill="1" applyBorder="1" applyAlignment="1" applyProtection="1">
      <alignment horizontal="center" vertical="center" wrapText="1" readingOrder="1"/>
    </xf>
    <xf numFmtId="0" fontId="70" fillId="0" borderId="11" xfId="0" applyNumberFormat="1" applyFont="1" applyFill="1" applyBorder="1" applyAlignment="1" applyProtection="1">
      <alignment horizontal="left" vertical="top" indent="3" readingOrder="1"/>
    </xf>
    <xf numFmtId="0" fontId="70" fillId="0" borderId="12" xfId="0" applyNumberFormat="1" applyFont="1" applyFill="1" applyBorder="1" applyAlignment="1" applyProtection="1">
      <alignment vertical="center" wrapText="1" readingOrder="1"/>
    </xf>
    <xf numFmtId="0" fontId="71" fillId="0" borderId="12" xfId="0" applyNumberFormat="1" applyFont="1" applyFill="1" applyBorder="1" applyAlignment="1" applyProtection="1">
      <alignment horizontal="left" vertical="top" wrapText="1" indent="1"/>
    </xf>
    <xf numFmtId="0" fontId="70" fillId="0" borderId="10" xfId="0" applyNumberFormat="1" applyFont="1" applyFill="1" applyBorder="1" applyAlignment="1" applyProtection="1">
      <alignment vertical="center" wrapText="1" readingOrder="1"/>
    </xf>
    <xf numFmtId="0" fontId="70" fillId="0" borderId="6" xfId="0" applyNumberFormat="1" applyFont="1" applyFill="1" applyBorder="1" applyAlignment="1" applyProtection="1">
      <alignment horizontal="left" vertical="top" indent="3" readingOrder="1"/>
    </xf>
    <xf numFmtId="0" fontId="70" fillId="0" borderId="6" xfId="0" applyNumberFormat="1" applyFont="1" applyFill="1" applyBorder="1" applyAlignment="1" applyProtection="1">
      <alignment vertical="top" wrapText="1" readingOrder="1"/>
      <protection locked="0"/>
    </xf>
    <xf numFmtId="0" fontId="70" fillId="0" borderId="1" xfId="0" applyNumberFormat="1" applyFont="1" applyFill="1" applyBorder="1" applyAlignment="1" applyProtection="1">
      <alignment horizontal="left" vertical="center" wrapText="1" indent="2" readingOrder="1"/>
    </xf>
    <xf numFmtId="0" fontId="70" fillId="0" borderId="1" xfId="0" applyNumberFormat="1" applyFont="1" applyFill="1" applyBorder="1" applyAlignment="1" applyProtection="1">
      <alignment horizontal="left" vertical="top" wrapText="1" readingOrder="1"/>
    </xf>
    <xf numFmtId="165" fontId="70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9" fontId="70" fillId="0" borderId="1" xfId="1" applyFont="1" applyFill="1" applyBorder="1" applyAlignment="1" applyProtection="1">
      <alignment horizontal="center" vertical="top" wrapText="1" readingOrder="1"/>
    </xf>
    <xf numFmtId="0" fontId="71" fillId="0" borderId="0" xfId="0" applyFont="1" applyFill="1" applyBorder="1" applyAlignment="1" applyProtection="1">
      <alignment vertical="top" readingOrder="1"/>
      <protection locked="0"/>
    </xf>
    <xf numFmtId="0" fontId="71" fillId="0" borderId="0" xfId="0" applyFont="1" applyFill="1" applyBorder="1" applyAlignment="1" applyProtection="1">
      <alignment horizontal="center" vertical="top" readingOrder="1"/>
      <protection locked="0"/>
    </xf>
    <xf numFmtId="0" fontId="70" fillId="0" borderId="10" xfId="0" applyNumberFormat="1" applyFont="1" applyFill="1" applyBorder="1" applyAlignment="1" applyProtection="1">
      <alignment horizontal="left" vertical="center" wrapText="1" readingOrder="1"/>
    </xf>
    <xf numFmtId="0" fontId="70" fillId="12" borderId="27" xfId="0" applyNumberFormat="1" applyFont="1" applyFill="1" applyBorder="1" applyAlignment="1" applyProtection="1">
      <alignment vertical="center" readingOrder="1"/>
    </xf>
    <xf numFmtId="0" fontId="71" fillId="12" borderId="27" xfId="0" applyNumberFormat="1" applyFont="1" applyFill="1" applyBorder="1" applyAlignment="1" applyProtection="1">
      <alignment vertical="top"/>
    </xf>
    <xf numFmtId="165" fontId="70" fillId="12" borderId="29" xfId="0" applyNumberFormat="1" applyFont="1" applyFill="1" applyBorder="1" applyAlignment="1" applyProtection="1">
      <alignment horizontal="center" vertical="center" wrapText="1" readingOrder="1"/>
      <protection locked="0"/>
    </xf>
    <xf numFmtId="10" fontId="70" fillId="12" borderId="29" xfId="0" applyNumberFormat="1" applyFont="1" applyFill="1" applyBorder="1" applyAlignment="1" applyProtection="1">
      <alignment horizontal="center" vertical="center" wrapText="1" readingOrder="1"/>
    </xf>
    <xf numFmtId="0" fontId="71" fillId="0" borderId="27" xfId="0" applyNumberFormat="1" applyFont="1" applyFill="1" applyBorder="1" applyAlignment="1" applyProtection="1">
      <alignment horizontal="left" vertical="top" wrapText="1" indent="1"/>
    </xf>
    <xf numFmtId="0" fontId="70" fillId="0" borderId="6" xfId="0" applyNumberFormat="1" applyFont="1" applyFill="1" applyBorder="1" applyAlignment="1" applyProtection="1">
      <alignment horizontal="left" vertical="top" indent="4" readingOrder="1"/>
    </xf>
    <xf numFmtId="0" fontId="71" fillId="0" borderId="7" xfId="0" applyNumberFormat="1" applyFont="1" applyFill="1" applyBorder="1" applyAlignment="1" applyProtection="1">
      <alignment vertical="center" wrapText="1"/>
    </xf>
    <xf numFmtId="0" fontId="70" fillId="0" borderId="11" xfId="0" applyNumberFormat="1" applyFont="1" applyFill="1" applyBorder="1" applyAlignment="1" applyProtection="1">
      <alignment vertical="top" wrapText="1" readingOrder="1"/>
      <protection locked="0"/>
    </xf>
    <xf numFmtId="0" fontId="70" fillId="0" borderId="12" xfId="0" applyNumberFormat="1" applyFont="1" applyFill="1" applyBorder="1" applyAlignment="1" applyProtection="1">
      <alignment vertical="top" wrapText="1" readingOrder="1"/>
    </xf>
    <xf numFmtId="0" fontId="70" fillId="0" borderId="46" xfId="0" applyNumberFormat="1" applyFont="1" applyFill="1" applyBorder="1" applyAlignment="1" applyProtection="1">
      <alignment vertical="top" wrapText="1" readingOrder="1"/>
      <protection locked="0"/>
    </xf>
    <xf numFmtId="0" fontId="70" fillId="0" borderId="16" xfId="0" applyNumberFormat="1" applyFont="1" applyFill="1" applyBorder="1" applyAlignment="1" applyProtection="1">
      <alignment horizontal="left" vertical="center" wrapText="1" readingOrder="1"/>
    </xf>
    <xf numFmtId="165" fontId="70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9" fontId="70" fillId="0" borderId="16" xfId="1" applyFont="1" applyFill="1" applyBorder="1" applyAlignment="1" applyProtection="1">
      <alignment horizontal="center" vertical="center" wrapText="1" readingOrder="1"/>
    </xf>
    <xf numFmtId="0" fontId="70" fillId="0" borderId="44" xfId="0" applyNumberFormat="1" applyFont="1" applyFill="1" applyBorder="1" applyAlignment="1" applyProtection="1">
      <alignment vertical="top" wrapText="1" readingOrder="1"/>
      <protection locked="0"/>
    </xf>
    <xf numFmtId="0" fontId="70" fillId="0" borderId="21" xfId="0" applyNumberFormat="1" applyFont="1" applyFill="1" applyBorder="1" applyAlignment="1" applyProtection="1">
      <alignment horizontal="left" vertical="center" wrapText="1" readingOrder="1"/>
    </xf>
    <xf numFmtId="165" fontId="70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9" fontId="70" fillId="0" borderId="21" xfId="1" applyFont="1" applyFill="1" applyBorder="1" applyAlignment="1" applyProtection="1">
      <alignment horizontal="center" vertical="center" wrapText="1" readingOrder="1"/>
    </xf>
    <xf numFmtId="0" fontId="70" fillId="0" borderId="18" xfId="0" applyNumberFormat="1" applyFont="1" applyFill="1" applyBorder="1" applyAlignment="1" applyProtection="1">
      <alignment vertical="center" wrapText="1" readingOrder="1"/>
    </xf>
    <xf numFmtId="0" fontId="70" fillId="0" borderId="35" xfId="0" applyNumberFormat="1" applyFont="1" applyFill="1" applyBorder="1" applyAlignment="1" applyProtection="1">
      <alignment vertical="top" wrapText="1" readingOrder="1"/>
      <protection locked="0"/>
    </xf>
    <xf numFmtId="0" fontId="70" fillId="0" borderId="29" xfId="0" applyNumberFormat="1" applyFont="1" applyFill="1" applyBorder="1" applyAlignment="1" applyProtection="1">
      <alignment horizontal="left" vertical="center" wrapText="1" readingOrder="1"/>
    </xf>
    <xf numFmtId="165" fontId="70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9" fontId="70" fillId="0" borderId="29" xfId="1" applyFont="1" applyFill="1" applyBorder="1" applyAlignment="1" applyProtection="1">
      <alignment horizontal="center" vertical="center" wrapText="1" readingOrder="1"/>
    </xf>
    <xf numFmtId="0" fontId="70" fillId="12" borderId="26" xfId="0" applyNumberFormat="1" applyFont="1" applyFill="1" applyBorder="1" applyAlignment="1" applyProtection="1">
      <alignment horizontal="left" vertical="top" readingOrder="1"/>
    </xf>
    <xf numFmtId="10" fontId="70" fillId="12" borderId="29" xfId="1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7" xfId="0" applyNumberFormat="1" applyFont="1" applyFill="1" applyBorder="1" applyAlignment="1" applyProtection="1">
      <alignment horizontal="left" vertical="center" wrapText="1" readingOrder="1"/>
    </xf>
    <xf numFmtId="0" fontId="70" fillId="0" borderId="46" xfId="0" applyNumberFormat="1" applyFont="1" applyFill="1" applyBorder="1" applyAlignment="1" applyProtection="1">
      <alignment horizontal="left" vertical="top" indent="3" readingOrder="1"/>
    </xf>
    <xf numFmtId="0" fontId="71" fillId="0" borderId="16" xfId="0" applyNumberFormat="1" applyFont="1" applyFill="1" applyBorder="1" applyAlignment="1" applyProtection="1">
      <alignment horizontal="left" vertical="top" wrapText="1" indent="1"/>
    </xf>
    <xf numFmtId="0" fontId="70" fillId="0" borderId="11" xfId="0" applyNumberFormat="1" applyFont="1" applyFill="1" applyBorder="1" applyAlignment="1" applyProtection="1">
      <alignment horizontal="left" vertical="top" indent="2" readingOrder="1"/>
    </xf>
    <xf numFmtId="0" fontId="70" fillId="0" borderId="11" xfId="0" applyNumberFormat="1" applyFont="1" applyFill="1" applyBorder="1" applyAlignment="1" applyProtection="1">
      <alignment horizontal="left" vertical="top" indent="5" readingOrder="1"/>
    </xf>
    <xf numFmtId="0" fontId="70" fillId="0" borderId="12" xfId="0" applyNumberFormat="1" applyFont="1" applyFill="1" applyBorder="1" applyAlignment="1" applyProtection="1">
      <alignment horizontal="left" vertical="center" wrapText="1" readingOrder="1"/>
    </xf>
    <xf numFmtId="0" fontId="71" fillId="0" borderId="12" xfId="0" applyNumberFormat="1" applyFont="1" applyFill="1" applyBorder="1" applyAlignment="1" applyProtection="1">
      <alignment horizontal="left" vertical="top" wrapText="1" indent="2"/>
    </xf>
    <xf numFmtId="0" fontId="70" fillId="0" borderId="6" xfId="0" applyNumberFormat="1" applyFont="1" applyFill="1" applyBorder="1" applyAlignment="1" applyProtection="1">
      <alignment horizontal="left" vertical="top" indent="5" readingOrder="1"/>
    </xf>
    <xf numFmtId="0" fontId="71" fillId="0" borderId="7" xfId="0" applyNumberFormat="1" applyFont="1" applyFill="1" applyBorder="1" applyAlignment="1" applyProtection="1">
      <alignment horizontal="left" vertical="top" wrapText="1" indent="2"/>
    </xf>
    <xf numFmtId="0" fontId="71" fillId="0" borderId="7" xfId="0" applyNumberFormat="1" applyFont="1" applyFill="1" applyBorder="1" applyAlignment="1" applyProtection="1">
      <alignment horizontal="left" vertical="top" wrapText="1"/>
    </xf>
    <xf numFmtId="0" fontId="70" fillId="0" borderId="11" xfId="0" applyNumberFormat="1" applyFont="1" applyFill="1" applyBorder="1" applyAlignment="1" applyProtection="1">
      <alignment horizontal="left" vertical="top" indent="4" readingOrder="1"/>
    </xf>
    <xf numFmtId="0" fontId="70" fillId="0" borderId="4" xfId="0" applyNumberFormat="1" applyFont="1" applyFill="1" applyBorder="1" applyAlignment="1" applyProtection="1">
      <alignment vertical="top" wrapText="1" readingOrder="1"/>
      <protection locked="0"/>
    </xf>
    <xf numFmtId="165" fontId="7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" fillId="12" borderId="28" xfId="0" applyNumberFormat="1" applyFont="1" applyFill="1" applyBorder="1" applyAlignment="1" applyProtection="1">
      <alignment horizontal="left" vertical="top" wrapText="1" indent="2" readingOrder="1"/>
    </xf>
    <xf numFmtId="0" fontId="6" fillId="0" borderId="33" xfId="0" applyNumberFormat="1" applyFont="1" applyFill="1" applyBorder="1" applyAlignment="1" applyProtection="1">
      <alignment horizontal="left" vertical="top" wrapText="1" indent="2"/>
    </xf>
    <xf numFmtId="0" fontId="7" fillId="0" borderId="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0" borderId="8" xfId="0" applyNumberFormat="1" applyFont="1" applyFill="1" applyBorder="1" applyAlignment="1" applyProtection="1">
      <alignment horizontal="left" vertical="top" wrapText="1" indent="2" readingOrder="1"/>
    </xf>
    <xf numFmtId="0" fontId="7" fillId="0" borderId="14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 indent="2" readingOrder="1"/>
    </xf>
    <xf numFmtId="0" fontId="7" fillId="0" borderId="25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 indent="2"/>
    </xf>
    <xf numFmtId="0" fontId="7" fillId="0" borderId="33" xfId="0" applyNumberFormat="1" applyFont="1" applyFill="1" applyBorder="1" applyAlignment="1" applyProtection="1">
      <alignment horizontal="left" vertical="top" wrapText="1" indent="2" readingOrder="1"/>
    </xf>
    <xf numFmtId="0" fontId="6" fillId="12" borderId="28" xfId="0" applyNumberFormat="1" applyFont="1" applyFill="1" applyBorder="1" applyAlignment="1" applyProtection="1">
      <alignment horizontal="left" vertical="top" wrapText="1" indent="2"/>
    </xf>
    <xf numFmtId="0" fontId="7" fillId="12" borderId="4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0" borderId="40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3" borderId="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0" borderId="3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12" borderId="28" xfId="0" applyNumberFormat="1" applyFont="1" applyFill="1" applyBorder="1" applyAlignment="1" applyProtection="1">
      <alignment horizontal="left" vertical="top" indent="2"/>
    </xf>
    <xf numFmtId="0" fontId="7" fillId="0" borderId="13" xfId="0" applyNumberFormat="1" applyFont="1" applyFill="1" applyBorder="1" applyAlignment="1" applyProtection="1">
      <alignment horizontal="left" vertical="top" wrapText="1" indent="2" readingOrder="1"/>
    </xf>
    <xf numFmtId="0" fontId="7" fillId="0" borderId="4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6" fillId="0" borderId="41" xfId="0" applyNumberFormat="1" applyFont="1" applyFill="1" applyBorder="1" applyAlignment="1" applyProtection="1">
      <alignment horizontal="left" vertical="top" wrapText="1" indent="2"/>
    </xf>
    <xf numFmtId="0" fontId="66" fillId="0" borderId="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0" xfId="0" applyNumberFormat="1" applyFont="1" applyFill="1" applyBorder="1" applyAlignment="1" applyProtection="1">
      <alignment horizontal="left" indent="2"/>
      <protection locked="0"/>
    </xf>
    <xf numFmtId="0" fontId="66" fillId="0" borderId="41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66" fillId="0" borderId="8" xfId="0" applyNumberFormat="1" applyFont="1" applyFill="1" applyBorder="1" applyAlignment="1" applyProtection="1">
      <alignment horizontal="left" vertical="top" wrapText="1" indent="2"/>
    </xf>
    <xf numFmtId="0" fontId="72" fillId="0" borderId="45" xfId="7" applyNumberFormat="1" applyFont="1" applyFill="1" applyBorder="1" applyAlignment="1" applyProtection="1">
      <alignment horizontal="left" vertical="center" wrapText="1" indent="2" readingOrder="1"/>
      <protection locked="0"/>
    </xf>
    <xf numFmtId="43" fontId="11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0" fillId="0" borderId="1" xfId="0" applyNumberFormat="1" applyFont="1" applyFill="1" applyBorder="1" applyAlignment="1" applyProtection="1">
      <alignment horizontal="left" vertical="top" wrapText="1" readingOrder="1"/>
    </xf>
    <xf numFmtId="0" fontId="6" fillId="0" borderId="40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7" fillId="0" borderId="28" xfId="0" applyNumberFormat="1" applyFont="1" applyFill="1" applyBorder="1" applyAlignment="1" applyProtection="1">
      <alignment horizontal="left" vertical="top" wrapText="1" indent="2" readingOrder="1"/>
    </xf>
    <xf numFmtId="0" fontId="67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Fill="1" applyBorder="1" applyProtection="1">
      <protection locked="0"/>
    </xf>
    <xf numFmtId="0" fontId="63" fillId="0" borderId="0" xfId="51" applyFont="1" applyAlignment="1">
      <alignment vertical="center"/>
    </xf>
    <xf numFmtId="0" fontId="61" fillId="0" borderId="0" xfId="51" applyFont="1" applyAlignment="1">
      <alignment vertical="center"/>
    </xf>
    <xf numFmtId="167" fontId="61" fillId="0" borderId="0" xfId="51" applyNumberFormat="1" applyFont="1" applyAlignment="1">
      <alignment vertical="center"/>
    </xf>
    <xf numFmtId="0" fontId="61" fillId="0" borderId="0" xfId="51" applyFont="1" applyAlignment="1">
      <alignment horizontal="center" vertical="center" wrapText="1"/>
    </xf>
    <xf numFmtId="0" fontId="62" fillId="0" borderId="0" xfId="51" applyFont="1" applyAlignment="1">
      <alignment horizontal="left" vertical="center"/>
    </xf>
    <xf numFmtId="0" fontId="62" fillId="0" borderId="0" xfId="51" applyFont="1" applyAlignment="1">
      <alignment vertical="center"/>
    </xf>
    <xf numFmtId="167" fontId="62" fillId="0" borderId="0" xfId="51" applyNumberFormat="1" applyFont="1" applyAlignment="1">
      <alignment vertical="center"/>
    </xf>
    <xf numFmtId="0" fontId="62" fillId="0" borderId="0" xfId="51" applyFont="1" applyAlignment="1">
      <alignment horizontal="center" vertical="center" wrapText="1"/>
    </xf>
    <xf numFmtId="0" fontId="61" fillId="0" borderId="0" xfId="51" applyFont="1" applyAlignment="1">
      <alignment horizontal="center" vertical="center"/>
    </xf>
    <xf numFmtId="0" fontId="75" fillId="10" borderId="71" xfId="9" applyFont="1" applyBorder="1" applyAlignment="1">
      <alignment horizontal="center" vertical="center"/>
    </xf>
    <xf numFmtId="167" fontId="75" fillId="10" borderId="71" xfId="9" applyNumberFormat="1" applyFont="1" applyBorder="1" applyAlignment="1">
      <alignment horizontal="center" vertical="center"/>
    </xf>
    <xf numFmtId="0" fontId="75" fillId="10" borderId="71" xfId="9" applyFont="1" applyBorder="1" applyAlignment="1">
      <alignment horizontal="center" vertical="center" wrapText="1"/>
    </xf>
    <xf numFmtId="0" fontId="61" fillId="0" borderId="71" xfId="9" applyFont="1" applyFill="1" applyBorder="1" applyAlignment="1">
      <alignment horizontal="left" vertical="center" wrapText="1" indent="1"/>
    </xf>
    <xf numFmtId="0" fontId="61" fillId="0" borderId="71" xfId="9" applyFont="1" applyFill="1" applyBorder="1" applyAlignment="1">
      <alignment horizontal="left" vertical="center" indent="1"/>
    </xf>
    <xf numFmtId="167" fontId="61" fillId="0" borderId="71" xfId="9" applyNumberFormat="1" applyFont="1" applyFill="1" applyBorder="1" applyAlignment="1">
      <alignment horizontal="center" vertical="center"/>
    </xf>
    <xf numFmtId="0" fontId="61" fillId="0" borderId="71" xfId="9" applyFont="1" applyFill="1" applyBorder="1" applyAlignment="1">
      <alignment horizontal="center" vertical="center" wrapText="1"/>
    </xf>
    <xf numFmtId="0" fontId="61" fillId="0" borderId="71" xfId="9" applyFont="1" applyFill="1" applyBorder="1" applyAlignment="1">
      <alignment horizontal="left" vertical="center" wrapText="1" indent="2"/>
    </xf>
    <xf numFmtId="0" fontId="61" fillId="0" borderId="0" xfId="51" applyFont="1" applyFill="1" applyBorder="1" applyAlignment="1">
      <alignment horizontal="left" vertical="center"/>
    </xf>
    <xf numFmtId="0" fontId="61" fillId="0" borderId="0" xfId="51" applyFont="1" applyFill="1" applyBorder="1" applyAlignment="1">
      <alignment vertical="center"/>
    </xf>
    <xf numFmtId="167" fontId="61" fillId="0" borderId="0" xfId="51" applyNumberFormat="1" applyFont="1" applyFill="1" applyBorder="1" applyAlignment="1">
      <alignment vertical="center"/>
    </xf>
    <xf numFmtId="0" fontId="61" fillId="0" borderId="0" xfId="51" applyFont="1" applyFill="1" applyBorder="1" applyAlignment="1">
      <alignment horizontal="center" vertical="center" wrapText="1"/>
    </xf>
    <xf numFmtId="0" fontId="62" fillId="0" borderId="0" xfId="51" applyFont="1" applyAlignment="1">
      <alignment horizontal="center" vertical="center"/>
    </xf>
    <xf numFmtId="165" fontId="7" fillId="7" borderId="3" xfId="0" applyNumberFormat="1" applyFont="1" applyFill="1" applyBorder="1" applyAlignment="1">
      <alignment horizontal="center" vertical="center" wrapText="1" readingOrder="1"/>
    </xf>
    <xf numFmtId="0" fontId="76" fillId="7" borderId="2" xfId="0" applyNumberFormat="1" applyFont="1" applyFill="1" applyBorder="1" applyAlignment="1">
      <alignment vertical="top" wrapText="1" readingOrder="1"/>
    </xf>
    <xf numFmtId="0" fontId="76" fillId="7" borderId="1" xfId="0" applyNumberFormat="1" applyFont="1" applyFill="1" applyBorder="1" applyAlignment="1">
      <alignment horizontal="left" vertical="top" wrapText="1" readingOrder="1"/>
    </xf>
    <xf numFmtId="165" fontId="76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6" fillId="7" borderId="3" xfId="0" applyNumberFormat="1" applyFont="1" applyFill="1" applyBorder="1" applyAlignment="1">
      <alignment horizontal="center" vertical="center" wrapText="1" readingOrder="1"/>
    </xf>
    <xf numFmtId="165" fontId="76" fillId="7" borderId="0" xfId="0" applyNumberFormat="1" applyFont="1" applyFill="1" applyBorder="1" applyAlignment="1">
      <alignment horizontal="center"/>
    </xf>
    <xf numFmtId="0" fontId="77" fillId="7" borderId="0" xfId="0" applyFont="1" applyFill="1" applyBorder="1"/>
    <xf numFmtId="0" fontId="76" fillId="7" borderId="0" xfId="0" applyFont="1" applyFill="1" applyBorder="1"/>
    <xf numFmtId="0" fontId="76" fillId="0" borderId="0" xfId="0" applyFont="1" applyFill="1" applyBorder="1"/>
    <xf numFmtId="9" fontId="7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165" fontId="78" fillId="7" borderId="0" xfId="0" applyNumberFormat="1" applyFont="1" applyFill="1" applyBorder="1" applyAlignment="1">
      <alignment horizontal="center"/>
    </xf>
    <xf numFmtId="165" fontId="78" fillId="7" borderId="0" xfId="0" applyNumberFormat="1" applyFont="1" applyFill="1" applyBorder="1"/>
    <xf numFmtId="0" fontId="11" fillId="0" borderId="1" xfId="1" applyNumberFormat="1" applyFont="1" applyFill="1" applyBorder="1" applyAlignment="1" applyProtection="1">
      <alignment vertical="center" readingOrder="1"/>
      <protection locked="0"/>
    </xf>
    <xf numFmtId="0" fontId="11" fillId="0" borderId="1" xfId="1" applyNumberFormat="1" applyFont="1" applyFill="1" applyBorder="1" applyAlignment="1" applyProtection="1">
      <alignment vertical="center" wrapText="1" readingOrder="1"/>
      <protection locked="0"/>
    </xf>
    <xf numFmtId="0" fontId="7" fillId="0" borderId="27" xfId="0" applyNumberFormat="1" applyFont="1" applyFill="1" applyBorder="1" applyAlignment="1" applyProtection="1">
      <alignment vertical="top" wrapText="1" readingOrder="1"/>
    </xf>
    <xf numFmtId="0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 readingOrder="1"/>
    </xf>
    <xf numFmtId="0" fontId="7" fillId="0" borderId="7" xfId="0" applyNumberFormat="1" applyFont="1" applyFill="1" applyBorder="1" applyAlignment="1" applyProtection="1">
      <alignment horizontal="left" vertical="center" wrapText="1" readingOrder="1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NumberFormat="1" applyFont="1" applyFill="1" applyBorder="1" applyAlignment="1" applyProtection="1">
      <alignment vertical="top" wrapText="1" readingOrder="1"/>
    </xf>
    <xf numFmtId="0" fontId="9" fillId="0" borderId="34" xfId="0" applyNumberFormat="1" applyFont="1" applyFill="1" applyBorder="1" applyAlignment="1" applyProtection="1">
      <alignment vertical="top" wrapText="1"/>
    </xf>
    <xf numFmtId="0" fontId="5" fillId="0" borderId="7" xfId="0" applyNumberFormat="1" applyFont="1" applyFill="1" applyBorder="1" applyAlignment="1" applyProtection="1">
      <alignment vertical="top" wrapText="1" readingOrder="1"/>
    </xf>
    <xf numFmtId="0" fontId="9" fillId="0" borderId="7" xfId="0" applyNumberFormat="1" applyFont="1" applyFill="1" applyBorder="1" applyAlignment="1" applyProtection="1">
      <alignment vertical="top" wrapText="1"/>
    </xf>
    <xf numFmtId="0" fontId="5" fillId="0" borderId="7" xfId="0" applyNumberFormat="1" applyFont="1" applyFill="1" applyBorder="1" applyAlignment="1" applyProtection="1">
      <alignment vertical="center" wrapText="1" readingOrder="1"/>
    </xf>
    <xf numFmtId="0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7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vertical="top" wrapText="1" readingOrder="1"/>
    </xf>
    <xf numFmtId="0" fontId="9" fillId="0" borderId="12" xfId="0" applyNumberFormat="1" applyFont="1" applyFill="1" applyBorder="1" applyAlignment="1" applyProtection="1">
      <alignment vertical="top" wrapText="1"/>
    </xf>
    <xf numFmtId="9" fontId="5" fillId="0" borderId="29" xfId="1" applyFont="1" applyFill="1" applyBorder="1" applyAlignment="1" applyProtection="1">
      <alignment horizontal="center" vertical="center" wrapText="1" readingOrder="1"/>
      <protection locked="0"/>
    </xf>
    <xf numFmtId="9" fontId="5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horizontal="left" vertical="top" wrapText="1" indent="1"/>
    </xf>
    <xf numFmtId="165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top" wrapText="1" indent="1"/>
    </xf>
    <xf numFmtId="0" fontId="9" fillId="0" borderId="27" xfId="0" applyNumberFormat="1" applyFont="1" applyFill="1" applyBorder="1" applyAlignment="1" applyProtection="1">
      <alignment vertical="top"/>
    </xf>
    <xf numFmtId="165" fontId="5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7" xfId="0" applyNumberFormat="1" applyFont="1" applyFill="1" applyBorder="1" applyAlignment="1" applyProtection="1">
      <alignment horizontal="left" vertical="top" wrapText="1" indent="1"/>
    </xf>
    <xf numFmtId="0" fontId="5" fillId="0" borderId="12" xfId="0" applyNumberFormat="1" applyFont="1" applyFill="1" applyBorder="1" applyAlignment="1" applyProtection="1">
      <alignment vertical="top" wrapText="1" readingOrder="1"/>
    </xf>
    <xf numFmtId="165" fontId="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6" xfId="0" applyNumberFormat="1" applyFont="1" applyFill="1" applyBorder="1" applyAlignment="1" applyProtection="1">
      <alignment horizontal="left" vertical="top" wrapText="1" indent="1"/>
    </xf>
    <xf numFmtId="0" fontId="9" fillId="0" borderId="12" xfId="0" applyNumberFormat="1" applyFont="1" applyFill="1" applyBorder="1" applyAlignment="1" applyProtection="1">
      <alignment horizontal="left" vertical="top" wrapText="1" indent="2"/>
    </xf>
    <xf numFmtId="0" fontId="9" fillId="0" borderId="7" xfId="0" applyNumberFormat="1" applyFont="1" applyFill="1" applyBorder="1" applyAlignment="1" applyProtection="1">
      <alignment horizontal="left" vertical="top" wrapText="1" indent="2"/>
    </xf>
    <xf numFmtId="0" fontId="9" fillId="0" borderId="7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0" fontId="7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0" xfId="0" applyNumberFormat="1" applyFont="1" applyFill="1" applyBorder="1" applyAlignment="1" applyProtection="1">
      <alignment horizontal="left" vertical="top" wrapText="1" indent="2" readingOrder="1"/>
    </xf>
    <xf numFmtId="0" fontId="7" fillId="0" borderId="60" xfId="0" applyNumberFormat="1" applyFont="1" applyFill="1" applyBorder="1" applyAlignment="1" applyProtection="1">
      <alignment vertical="top" wrapText="1" readingOrder="1"/>
      <protection locked="0"/>
    </xf>
    <xf numFmtId="0" fontId="6" fillId="0" borderId="24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horizontal="left" vertical="center" wrapText="1" readingOrder="1"/>
    </xf>
    <xf numFmtId="0" fontId="7" fillId="0" borderId="23" xfId="0" applyNumberFormat="1" applyFont="1" applyFill="1" applyBorder="1" applyAlignment="1" applyProtection="1">
      <alignment vertical="top" wrapText="1" readingOrder="1"/>
    </xf>
    <xf numFmtId="9" fontId="7" fillId="0" borderId="72" xfId="1" applyFont="1" applyFill="1" applyBorder="1" applyAlignment="1" applyProtection="1">
      <alignment horizontal="center" vertical="center" wrapText="1" readingOrder="1"/>
    </xf>
    <xf numFmtId="0" fontId="7" fillId="0" borderId="28" xfId="0" applyNumberFormat="1" applyFont="1" applyFill="1" applyBorder="1" applyAlignment="1" applyProtection="1">
      <alignment horizontal="left" vertical="top" wrapText="1" indent="1" readingOrder="1"/>
    </xf>
    <xf numFmtId="0" fontId="6" fillId="0" borderId="33" xfId="0" applyNumberFormat="1" applyFont="1" applyFill="1" applyBorder="1" applyAlignment="1" applyProtection="1">
      <alignment horizontal="left" vertical="top" wrapText="1" indent="1"/>
    </xf>
    <xf numFmtId="0" fontId="7" fillId="0" borderId="3" xfId="1" applyNumberFormat="1" applyFont="1" applyFill="1" applyBorder="1" applyAlignment="1" applyProtection="1">
      <alignment horizontal="left" vertical="center" wrapText="1" inden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top" wrapText="1" indent="1" readingOrder="1"/>
    </xf>
    <xf numFmtId="0" fontId="7" fillId="0" borderId="14" xfId="1" applyNumberFormat="1" applyFont="1" applyFill="1" applyBorder="1" applyAlignment="1" applyProtection="1">
      <alignment horizontal="left" vertical="center" wrapText="1" indent="1" readingOrder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 indent="1"/>
    </xf>
    <xf numFmtId="0" fontId="7" fillId="0" borderId="8" xfId="0" applyNumberFormat="1" applyFont="1" applyFill="1" applyBorder="1" applyAlignment="1" applyProtection="1">
      <alignment horizontal="left" vertical="center" wrapText="1" indent="1" readingOrder="1"/>
    </xf>
    <xf numFmtId="0" fontId="7" fillId="0" borderId="25" xfId="1" applyNumberFormat="1" applyFont="1" applyFill="1" applyBorder="1" applyAlignment="1" applyProtection="1">
      <alignment horizontal="left" vertical="center" wrapText="1" indent="1" readingOrder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 indent="1"/>
    </xf>
    <xf numFmtId="0" fontId="7" fillId="0" borderId="33" xfId="0" applyNumberFormat="1" applyFont="1" applyFill="1" applyBorder="1" applyAlignment="1" applyProtection="1">
      <alignment horizontal="left" vertical="top" wrapText="1" indent="1" readingOrder="1"/>
    </xf>
    <xf numFmtId="0" fontId="6" fillId="0" borderId="13" xfId="0" applyNumberFormat="1" applyFont="1" applyFill="1" applyBorder="1" applyAlignment="1" applyProtection="1">
      <alignment horizontal="left" vertical="top" wrapText="1" indent="1"/>
    </xf>
    <xf numFmtId="0" fontId="7" fillId="0" borderId="43" xfId="1" applyNumberFormat="1" applyFont="1" applyFill="1" applyBorder="1" applyAlignment="1" applyProtection="1">
      <alignment horizontal="left" vertical="center" wrapText="1" indent="1" readingOrder="1"/>
      <protection locked="0"/>
    </xf>
    <xf numFmtId="0" fontId="7" fillId="0" borderId="40" xfId="1" applyNumberFormat="1" applyFont="1" applyFill="1" applyBorder="1" applyAlignment="1" applyProtection="1">
      <alignment horizontal="left" vertical="center" wrapText="1" indent="1" readingOrder="1"/>
      <protection locked="0"/>
    </xf>
    <xf numFmtId="0" fontId="6" fillId="0" borderId="28" xfId="0" applyNumberFormat="1" applyFont="1" applyFill="1" applyBorder="1" applyAlignment="1" applyProtection="1">
      <alignment horizontal="left" vertical="top" indent="1"/>
    </xf>
    <xf numFmtId="0" fontId="7" fillId="0" borderId="13" xfId="0" applyNumberFormat="1" applyFont="1" applyFill="1" applyBorder="1" applyAlignment="1" applyProtection="1">
      <alignment horizontal="left" vertical="top" wrapText="1" indent="1" readingOrder="1"/>
    </xf>
    <xf numFmtId="0" fontId="9" fillId="0" borderId="24" xfId="0" applyNumberFormat="1" applyFont="1" applyFill="1" applyBorder="1" applyAlignment="1" applyProtection="1">
      <alignment vertical="top" wrapText="1"/>
    </xf>
    <xf numFmtId="0" fontId="6" fillId="0" borderId="25" xfId="0" applyNumberFormat="1" applyFont="1" applyFill="1" applyBorder="1" applyAlignment="1" applyProtection="1">
      <alignment horizontal="left" vertical="top" wrapText="1" indent="1"/>
    </xf>
    <xf numFmtId="0" fontId="6" fillId="0" borderId="13" xfId="0" applyNumberFormat="1" applyFont="1" applyFill="1" applyBorder="1" applyAlignment="1" applyProtection="1">
      <alignment horizontal="left" vertical="top" wrapText="1" indent="3"/>
    </xf>
    <xf numFmtId="0" fontId="6" fillId="0" borderId="8" xfId="0" applyNumberFormat="1" applyFont="1" applyFill="1" applyBorder="1" applyAlignment="1" applyProtection="1">
      <alignment horizontal="left" vertical="top" wrapText="1" indent="3"/>
    </xf>
    <xf numFmtId="0" fontId="7" fillId="0" borderId="3" xfId="1" applyNumberFormat="1" applyFont="1" applyFill="1" applyBorder="1" applyAlignment="1" applyProtection="1">
      <alignment horizontal="left" vertical="center" wrapText="1" indent="3" readingOrder="1"/>
      <protection locked="0"/>
    </xf>
    <xf numFmtId="0" fontId="6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7" fillId="0" borderId="27" xfId="0" applyNumberFormat="1" applyFont="1" applyFill="1" applyBorder="1" applyAlignment="1" applyProtection="1">
      <alignment horizontal="left" vertical="top" wrapText="1" indent="2" readingOrder="1"/>
    </xf>
    <xf numFmtId="0" fontId="7" fillId="0" borderId="27" xfId="0" applyNumberFormat="1" applyFont="1" applyFill="1" applyBorder="1" applyAlignment="1" applyProtection="1">
      <alignment horizontal="left" vertical="top" wrapText="1" indent="3" readingOrder="1"/>
    </xf>
    <xf numFmtId="0" fontId="7" fillId="0" borderId="7" xfId="0" applyNumberFormat="1" applyFont="1" applyFill="1" applyBorder="1" applyAlignment="1" applyProtection="1">
      <alignment horizontal="left" vertical="top" wrapText="1" indent="3" readingOrder="1"/>
    </xf>
    <xf numFmtId="0" fontId="7" fillId="0" borderId="7" xfId="0" applyNumberFormat="1" applyFont="1" applyFill="1" applyBorder="1" applyAlignment="1" applyProtection="1">
      <alignment horizontal="left" vertical="center" wrapText="1" readingOrder="1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7" xfId="0" applyNumberFormat="1" applyFont="1" applyFill="1" applyBorder="1" applyAlignment="1" applyProtection="1">
      <alignment horizontal="left" vertical="top" wrapText="1" readingOrder="1"/>
    </xf>
    <xf numFmtId="0" fontId="7" fillId="0" borderId="27" xfId="0" applyNumberFormat="1" applyFont="1" applyFill="1" applyBorder="1" applyAlignment="1" applyProtection="1">
      <alignment horizontal="left" vertical="top" wrapText="1" indent="1" readingOrder="1"/>
    </xf>
    <xf numFmtId="0" fontId="7" fillId="0" borderId="12" xfId="0" applyNumberFormat="1" applyFont="1" applyFill="1" applyBorder="1" applyAlignment="1" applyProtection="1">
      <alignment horizontal="left" vertical="top" wrapText="1" indent="2" readingOrder="1"/>
    </xf>
    <xf numFmtId="0" fontId="7" fillId="0" borderId="12" xfId="0" applyNumberFormat="1" applyFont="1" applyFill="1" applyBorder="1" applyAlignment="1" applyProtection="1">
      <alignment horizontal="left" vertical="top" wrapText="1" indent="3" readingOrder="1"/>
    </xf>
    <xf numFmtId="0" fontId="5" fillId="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4" xfId="0" applyNumberFormat="1" applyFont="1" applyFill="1" applyBorder="1" applyAlignment="1" applyProtection="1">
      <alignment horizontal="left" vertical="top" wrapText="1" indent="4" readingOrder="1"/>
    </xf>
    <xf numFmtId="0" fontId="7" fillId="0" borderId="9" xfId="0" applyNumberFormat="1" applyFont="1" applyFill="1" applyBorder="1" applyAlignment="1" applyProtection="1">
      <alignment horizontal="left" vertical="center" wrapText="1" readingOrder="1"/>
    </xf>
    <xf numFmtId="0" fontId="7" fillId="0" borderId="7" xfId="0" applyNumberFormat="1" applyFont="1" applyFill="1" applyBorder="1" applyAlignment="1" applyProtection="1">
      <alignment horizontal="left" vertical="top" wrapText="1" indent="4" readingOrder="1"/>
    </xf>
    <xf numFmtId="0" fontId="7" fillId="0" borderId="7" xfId="0" applyNumberFormat="1" applyFont="1" applyFill="1" applyBorder="1" applyAlignment="1" applyProtection="1">
      <alignment horizontal="left" vertical="top" wrapText="1" indent="5" readingOrder="1"/>
    </xf>
    <xf numFmtId="0" fontId="7" fillId="0" borderId="38" xfId="0" applyNumberFormat="1" applyFont="1" applyFill="1" applyBorder="1" applyAlignment="1" applyProtection="1">
      <alignment horizontal="left" vertical="center" wrapText="1" readingOrder="1"/>
    </xf>
    <xf numFmtId="0" fontId="7" fillId="0" borderId="32" xfId="0" applyNumberFormat="1" applyFont="1" applyFill="1" applyBorder="1" applyAlignment="1" applyProtection="1">
      <alignment horizontal="left" vertical="center" wrapText="1" readingOrder="1"/>
    </xf>
    <xf numFmtId="0" fontId="7" fillId="0" borderId="34" xfId="0" applyNumberFormat="1" applyFont="1" applyFill="1" applyBorder="1" applyAlignment="1" applyProtection="1">
      <alignment horizontal="left" vertical="top" wrapText="1" indent="3" readingOrder="1"/>
    </xf>
    <xf numFmtId="0" fontId="7" fillId="0" borderId="12" xfId="0" applyNumberFormat="1" applyFont="1" applyFill="1" applyBorder="1" applyAlignment="1" applyProtection="1">
      <alignment horizontal="left" vertical="top" wrapText="1" indent="4" readingOrder="1"/>
    </xf>
    <xf numFmtId="0" fontId="7" fillId="0" borderId="32" xfId="0" applyNumberFormat="1" applyFont="1" applyFill="1" applyBorder="1" applyAlignment="1" applyProtection="1">
      <alignment vertical="top" wrapText="1" readingOrder="1"/>
    </xf>
    <xf numFmtId="0" fontId="7" fillId="0" borderId="9" xfId="0" applyNumberFormat="1" applyFont="1" applyFill="1" applyBorder="1" applyAlignment="1" applyProtection="1">
      <alignment horizontal="right" vertical="center" wrapText="1" readingOrder="1"/>
    </xf>
    <xf numFmtId="0" fontId="7" fillId="0" borderId="7" xfId="0" applyNumberFormat="1" applyFont="1" applyFill="1" applyBorder="1" applyAlignment="1" applyProtection="1">
      <alignment horizontal="right" vertical="center" wrapText="1" readingOrder="1"/>
    </xf>
    <xf numFmtId="0" fontId="5" fillId="0" borderId="73" xfId="0" applyNumberFormat="1" applyFont="1" applyFill="1" applyBorder="1" applyAlignment="1" applyProtection="1">
      <alignment horizontal="right" vertical="center" wrapText="1" readingOrder="1"/>
    </xf>
    <xf numFmtId="0" fontId="7" fillId="0" borderId="7" xfId="0" applyNumberFormat="1" applyFont="1" applyFill="1" applyBorder="1" applyAlignment="1" applyProtection="1">
      <alignment horizontal="right" vertical="top" wrapText="1" indent="4" readingOrder="1"/>
    </xf>
    <xf numFmtId="0" fontId="5" fillId="0" borderId="73" xfId="0" applyNumberFormat="1" applyFont="1" applyFill="1" applyBorder="1" applyAlignment="1" applyProtection="1">
      <alignment horizontal="right" vertical="top" wrapText="1" indent="4" readingOrder="1"/>
    </xf>
    <xf numFmtId="0" fontId="7" fillId="0" borderId="7" xfId="0" applyNumberFormat="1" applyFont="1" applyFill="1" applyBorder="1" applyAlignment="1" applyProtection="1">
      <alignment horizontal="right" vertical="top" wrapText="1" indent="5" readingOrder="1"/>
    </xf>
    <xf numFmtId="0" fontId="5" fillId="0" borderId="73" xfId="0" applyNumberFormat="1" applyFont="1" applyFill="1" applyBorder="1" applyAlignment="1" applyProtection="1">
      <alignment horizontal="right" vertical="top" wrapText="1" indent="5" readingOrder="1"/>
    </xf>
    <xf numFmtId="0" fontId="7" fillId="0" borderId="38" xfId="0" applyNumberFormat="1" applyFont="1" applyFill="1" applyBorder="1" applyAlignment="1" applyProtection="1">
      <alignment horizontal="right" vertical="center" wrapText="1" readingOrder="1"/>
    </xf>
    <xf numFmtId="0" fontId="7" fillId="0" borderId="74" xfId="0" applyNumberFormat="1" applyFont="1" applyFill="1" applyBorder="1" applyAlignment="1" applyProtection="1">
      <alignment horizontal="right" vertical="center" wrapText="1" readingOrder="1"/>
    </xf>
    <xf numFmtId="0" fontId="7" fillId="0" borderId="1" xfId="0" applyNumberFormat="1" applyFont="1" applyFill="1" applyBorder="1" applyAlignment="1" applyProtection="1">
      <alignment horizontal="right" vertical="center" wrapText="1" readingOrder="1"/>
    </xf>
    <xf numFmtId="0" fontId="7" fillId="0" borderId="8" xfId="0" applyNumberFormat="1" applyFont="1" applyFill="1" applyBorder="1" applyAlignment="1" applyProtection="1">
      <alignment horizontal="right" vertical="center" wrapText="1" readingOrder="1"/>
    </xf>
    <xf numFmtId="0" fontId="7" fillId="0" borderId="10" xfId="0" applyNumberFormat="1" applyFont="1" applyFill="1" applyBorder="1" applyAlignment="1" applyProtection="1">
      <alignment horizontal="right" vertical="center" wrapText="1" readingOrder="1"/>
    </xf>
    <xf numFmtId="0" fontId="7" fillId="0" borderId="20" xfId="0" applyNumberFormat="1" applyFont="1" applyFill="1" applyBorder="1" applyAlignment="1" applyProtection="1">
      <alignment horizontal="right" vertical="center" wrapText="1" readingOrder="1"/>
    </xf>
    <xf numFmtId="0" fontId="7" fillId="0" borderId="15" xfId="0" applyNumberFormat="1" applyFont="1" applyFill="1" applyBorder="1" applyAlignment="1" applyProtection="1">
      <alignment horizontal="right" vertical="center" wrapText="1" readingOrder="1"/>
    </xf>
    <xf numFmtId="0" fontId="7" fillId="0" borderId="17" xfId="0" applyNumberFormat="1" applyFont="1" applyFill="1" applyBorder="1" applyAlignment="1" applyProtection="1">
      <alignment horizontal="right" vertical="center" wrapText="1" readingOrder="1"/>
    </xf>
    <xf numFmtId="0" fontId="7" fillId="0" borderId="21" xfId="0" applyNumberFormat="1" applyFont="1" applyFill="1" applyBorder="1" applyAlignment="1" applyProtection="1">
      <alignment horizontal="right" vertical="center" wrapText="1" readingOrder="1"/>
    </xf>
    <xf numFmtId="0" fontId="7" fillId="0" borderId="18" xfId="0" applyNumberFormat="1" applyFont="1" applyFill="1" applyBorder="1" applyAlignment="1" applyProtection="1">
      <alignment horizontal="right" vertical="center" wrapText="1" readingOrder="1"/>
    </xf>
    <xf numFmtId="0" fontId="7" fillId="0" borderId="19" xfId="0" applyNumberFormat="1" applyFont="1" applyFill="1" applyBorder="1" applyAlignment="1" applyProtection="1">
      <alignment horizontal="right" vertical="center" wrapText="1" readingOrder="1"/>
    </xf>
    <xf numFmtId="0" fontId="7" fillId="0" borderId="1" xfId="0" applyNumberFormat="1" applyFont="1" applyFill="1" applyBorder="1" applyAlignment="1" applyProtection="1">
      <alignment horizontal="right" vertical="top" wrapText="1" readingOrder="1"/>
    </xf>
    <xf numFmtId="0" fontId="7" fillId="0" borderId="10" xfId="0" applyNumberFormat="1" applyFont="1" applyFill="1" applyBorder="1" applyAlignment="1" applyProtection="1">
      <alignment horizontal="right" vertical="top" wrapText="1" readingOrder="1"/>
    </xf>
    <xf numFmtId="0" fontId="5" fillId="0" borderId="73" xfId="0" applyNumberFormat="1" applyFont="1" applyFill="1" applyBorder="1" applyAlignment="1" applyProtection="1">
      <alignment horizontal="right" vertical="top" wrapText="1" readingOrder="1"/>
    </xf>
    <xf numFmtId="0" fontId="7" fillId="0" borderId="9" xfId="0" applyNumberFormat="1" applyFont="1" applyFill="1" applyBorder="1" applyAlignment="1" applyProtection="1">
      <alignment horizontal="right" vertical="top" wrapText="1" readingOrder="1"/>
    </xf>
    <xf numFmtId="0" fontId="7" fillId="0" borderId="29" xfId="0" applyNumberFormat="1" applyFont="1" applyFill="1" applyBorder="1" applyAlignment="1" applyProtection="1">
      <alignment horizontal="right" vertical="center" wrapText="1" readingOrder="1"/>
    </xf>
    <xf numFmtId="0" fontId="7" fillId="0" borderId="53" xfId="0" applyNumberFormat="1" applyFont="1" applyFill="1" applyBorder="1" applyAlignment="1" applyProtection="1">
      <alignment horizontal="right" vertical="center" wrapText="1" readingOrder="1"/>
    </xf>
    <xf numFmtId="0" fontId="7" fillId="0" borderId="50" xfId="0" applyNumberFormat="1" applyFont="1" applyFill="1" applyBorder="1" applyAlignment="1" applyProtection="1">
      <alignment horizontal="right" vertical="center" wrapText="1" readingOrder="1"/>
    </xf>
    <xf numFmtId="0" fontId="7" fillId="0" borderId="5" xfId="0" applyNumberFormat="1" applyFont="1" applyFill="1" applyBorder="1" applyAlignment="1" applyProtection="1">
      <alignment horizontal="right" vertical="center" wrapText="1" readingOrder="1"/>
    </xf>
    <xf numFmtId="0" fontId="7" fillId="0" borderId="51" xfId="0" applyNumberFormat="1" applyFont="1" applyFill="1" applyBorder="1" applyAlignment="1" applyProtection="1">
      <alignment horizontal="right" vertical="center" wrapText="1" readingOrder="1"/>
    </xf>
    <xf numFmtId="0" fontId="5" fillId="0" borderId="42" xfId="0" applyNumberFormat="1" applyFont="1" applyFill="1" applyBorder="1" applyAlignment="1" applyProtection="1">
      <alignment horizontal="right" vertical="center" wrapText="1" readingOrder="1"/>
    </xf>
    <xf numFmtId="0" fontId="79" fillId="0" borderId="3" xfId="7" quotePrefix="1" applyNumberFormat="1" applyFont="1" applyFill="1" applyBorder="1" applyAlignment="1" applyProtection="1">
      <alignment horizontal="left" vertical="center" wrapText="1" indent="1" readingOrder="1"/>
      <protection locked="0"/>
    </xf>
    <xf numFmtId="0" fontId="9" fillId="0" borderId="0" xfId="0" quotePrefix="1" applyFont="1" applyFill="1" applyBorder="1" applyProtection="1">
      <protection locked="0"/>
    </xf>
    <xf numFmtId="0" fontId="7" fillId="0" borderId="30" xfId="0" applyNumberFormat="1" applyFont="1" applyFill="1" applyBorder="1" applyAlignment="1" applyProtection="1">
      <alignment horizontal="left" vertical="top" wrapText="1" indent="1" readingOrder="1"/>
    </xf>
    <xf numFmtId="0" fontId="6" fillId="0" borderId="30" xfId="0" applyNumberFormat="1" applyFont="1" applyFill="1" applyBorder="1" applyAlignment="1" applyProtection="1">
      <alignment vertical="top" wrapText="1"/>
    </xf>
    <xf numFmtId="0" fontId="9" fillId="0" borderId="30" xfId="0" applyNumberFormat="1" applyFont="1" applyFill="1" applyBorder="1" applyAlignment="1" applyProtection="1">
      <alignment vertical="top" wrapText="1"/>
    </xf>
    <xf numFmtId="0" fontId="6" fillId="0" borderId="59" xfId="0" applyNumberFormat="1" applyFont="1" applyFill="1" applyBorder="1" applyAlignment="1" applyProtection="1">
      <alignment horizontal="left" vertical="top" wrapText="1" indent="1"/>
    </xf>
    <xf numFmtId="0" fontId="81" fillId="0" borderId="0" xfId="2" applyFont="1"/>
    <xf numFmtId="0" fontId="80" fillId="0" borderId="0" xfId="2" applyFont="1" applyAlignment="1">
      <alignment horizontal="center"/>
    </xf>
    <xf numFmtId="0" fontId="80" fillId="0" borderId="0" xfId="2" applyFont="1" applyAlignment="1">
      <alignment horizontal="left"/>
    </xf>
    <xf numFmtId="0" fontId="81" fillId="0" borderId="0" xfId="2" applyFont="1" applyAlignment="1"/>
    <xf numFmtId="0" fontId="80" fillId="0" borderId="0" xfId="2" applyFont="1" applyAlignment="1"/>
    <xf numFmtId="0" fontId="80" fillId="0" borderId="0" xfId="2" applyFont="1" applyBorder="1" applyAlignment="1"/>
    <xf numFmtId="0" fontId="81" fillId="0" borderId="0" xfId="2" applyFont="1" applyBorder="1" applyAlignment="1"/>
    <xf numFmtId="0" fontId="81" fillId="0" borderId="0" xfId="2" applyFont="1" applyBorder="1" applyAlignment="1">
      <alignment horizontal="right"/>
    </xf>
    <xf numFmtId="0" fontId="81" fillId="0" borderId="0" xfId="2" applyFont="1" applyBorder="1" applyAlignment="1">
      <alignment horizontal="center"/>
    </xf>
    <xf numFmtId="0" fontId="81" fillId="0" borderId="0" xfId="2" applyFont="1" applyAlignment="1">
      <alignment horizontal="right"/>
    </xf>
    <xf numFmtId="0" fontId="81" fillId="0" borderId="0" xfId="2" applyFont="1" applyAlignment="1">
      <alignment horizontal="center"/>
    </xf>
    <xf numFmtId="0" fontId="80" fillId="0" borderId="0" xfId="2" applyFont="1" applyAlignment="1">
      <alignment vertical="center"/>
    </xf>
    <xf numFmtId="0" fontId="81" fillId="0" borderId="0" xfId="2" applyFont="1" applyAlignment="1">
      <alignment vertical="center"/>
    </xf>
    <xf numFmtId="0" fontId="81" fillId="0" borderId="0" xfId="2" applyFont="1" applyAlignment="1">
      <alignment horizontal="right" vertical="center"/>
    </xf>
    <xf numFmtId="0" fontId="81" fillId="0" borderId="0" xfId="2" applyFont="1" applyBorder="1" applyAlignment="1">
      <alignment horizontal="center" vertical="center"/>
    </xf>
    <xf numFmtId="0" fontId="81" fillId="0" borderId="0" xfId="2" applyFont="1" applyAlignment="1">
      <alignment horizontal="center" vertical="center"/>
    </xf>
    <xf numFmtId="0" fontId="80" fillId="0" borderId="0" xfId="2" applyFont="1"/>
    <xf numFmtId="0" fontId="80" fillId="0" borderId="0" xfId="2" applyFont="1" applyBorder="1" applyAlignment="1">
      <alignment horizontal="left" vertical="center" wrapText="1" indent="1"/>
    </xf>
    <xf numFmtId="0" fontId="80" fillId="0" borderId="0" xfId="2" applyFont="1" applyBorder="1" applyAlignment="1">
      <alignment horizontal="left" vertical="center" wrapText="1"/>
    </xf>
    <xf numFmtId="9" fontId="80" fillId="0" borderId="0" xfId="2" applyNumberFormat="1" applyFont="1" applyBorder="1" applyAlignment="1">
      <alignment horizontal="center" vertical="center"/>
    </xf>
    <xf numFmtId="0" fontId="80" fillId="0" borderId="0" xfId="2" applyFont="1" applyBorder="1" applyAlignment="1">
      <alignment horizontal="center" vertical="center"/>
    </xf>
    <xf numFmtId="0" fontId="80" fillId="0" borderId="16" xfId="2" applyFont="1" applyBorder="1" applyAlignment="1">
      <alignment vertical="center"/>
    </xf>
    <xf numFmtId="0" fontId="80" fillId="0" borderId="16" xfId="2" applyFont="1" applyBorder="1" applyAlignment="1">
      <alignment horizontal="left" vertical="center" wrapText="1" indent="1"/>
    </xf>
    <xf numFmtId="0" fontId="80" fillId="0" borderId="16" xfId="2" applyFont="1" applyBorder="1" applyAlignment="1">
      <alignment horizontal="left" vertical="center" wrapText="1"/>
    </xf>
    <xf numFmtId="0" fontId="80" fillId="0" borderId="0" xfId="2" applyFont="1" applyBorder="1" applyAlignment="1">
      <alignment vertical="center"/>
    </xf>
    <xf numFmtId="0" fontId="80" fillId="0" borderId="0" xfId="2" applyFont="1" applyBorder="1"/>
    <xf numFmtId="0" fontId="81" fillId="0" borderId="0" xfId="2" applyFont="1" applyBorder="1"/>
    <xf numFmtId="0" fontId="80" fillId="2" borderId="1" xfId="2" applyFont="1" applyFill="1" applyBorder="1" applyAlignment="1">
      <alignment horizontal="center" vertical="center" wrapText="1"/>
    </xf>
    <xf numFmtId="0" fontId="80" fillId="2" borderId="1" xfId="2" applyFont="1" applyFill="1" applyBorder="1" applyAlignment="1">
      <alignment horizontal="center" vertical="center"/>
    </xf>
    <xf numFmtId="0" fontId="80" fillId="0" borderId="1" xfId="2" applyNumberFormat="1" applyFont="1" applyBorder="1" applyAlignment="1">
      <alignment horizontal="center" vertical="center" wrapText="1"/>
    </xf>
    <xf numFmtId="10" fontId="80" fillId="0" borderId="1" xfId="4" applyNumberFormat="1" applyFont="1" applyBorder="1" applyAlignment="1">
      <alignment horizontal="center" vertical="center" wrapText="1"/>
    </xf>
    <xf numFmtId="0" fontId="80" fillId="0" borderId="1" xfId="2" applyFont="1" applyBorder="1" applyAlignment="1">
      <alignment horizontal="center" vertical="center"/>
    </xf>
    <xf numFmtId="0" fontId="81" fillId="0" borderId="0" xfId="2" applyFont="1" applyAlignment="1">
      <alignment vertical="top"/>
    </xf>
    <xf numFmtId="0" fontId="80" fillId="0" borderId="0" xfId="2" applyFont="1" applyFill="1" applyBorder="1"/>
    <xf numFmtId="0" fontId="83" fillId="0" borderId="0" xfId="2" applyFont="1"/>
    <xf numFmtId="0" fontId="84" fillId="0" borderId="0" xfId="52" applyFont="1" applyFill="1" applyAlignment="1">
      <alignment horizontal="left" vertical="top"/>
    </xf>
    <xf numFmtId="0" fontId="85" fillId="0" borderId="0" xfId="52" applyFont="1" applyFill="1"/>
    <xf numFmtId="170" fontId="84" fillId="0" borderId="0" xfId="52" applyNumberFormat="1" applyFont="1" applyFill="1" applyAlignment="1">
      <alignment vertical="top"/>
    </xf>
    <xf numFmtId="0" fontId="86" fillId="0" borderId="0" xfId="52" applyFont="1" applyFill="1"/>
    <xf numFmtId="0" fontId="84" fillId="0" borderId="1" xfId="52" quotePrefix="1" applyFont="1" applyFill="1" applyBorder="1" applyAlignment="1">
      <alignment horizontal="center" vertical="top"/>
    </xf>
    <xf numFmtId="0" fontId="84" fillId="0" borderId="1" xfId="52" applyFont="1" applyFill="1" applyBorder="1" applyAlignment="1">
      <alignment horizontal="center"/>
    </xf>
    <xf numFmtId="0" fontId="84" fillId="0" borderId="1" xfId="52" applyFont="1" applyFill="1" applyBorder="1" applyAlignment="1">
      <alignment horizontal="center" vertical="center"/>
    </xf>
    <xf numFmtId="0" fontId="84" fillId="0" borderId="9" xfId="52" applyFont="1" applyFill="1" applyBorder="1" applyAlignment="1">
      <alignment horizontal="center" vertical="center"/>
    </xf>
    <xf numFmtId="0" fontId="85" fillId="0" borderId="10" xfId="52" applyFont="1" applyFill="1" applyBorder="1" applyAlignment="1">
      <alignment horizontal="center" vertical="top" wrapText="1"/>
    </xf>
    <xf numFmtId="0" fontId="85" fillId="0" borderId="1" xfId="52" applyFont="1" applyFill="1" applyBorder="1" applyAlignment="1">
      <alignment horizontal="center" vertical="top" wrapText="1"/>
    </xf>
    <xf numFmtId="0" fontId="85" fillId="0" borderId="9" xfId="52" applyFont="1" applyFill="1" applyBorder="1" applyAlignment="1">
      <alignment horizontal="center" vertical="top" wrapText="1"/>
    </xf>
    <xf numFmtId="0" fontId="85" fillId="0" borderId="9" xfId="52" quotePrefix="1" applyFont="1" applyFill="1" applyBorder="1" applyAlignment="1">
      <alignment horizontal="center" vertical="top" wrapText="1"/>
    </xf>
    <xf numFmtId="0" fontId="85" fillId="0" borderId="1" xfId="52" quotePrefix="1" applyFont="1" applyFill="1" applyBorder="1" applyAlignment="1">
      <alignment horizontal="center" vertical="top"/>
    </xf>
    <xf numFmtId="0" fontId="87" fillId="0" borderId="0" xfId="52" applyFont="1" applyFill="1" applyAlignment="1">
      <alignment horizontal="center" vertical="top"/>
    </xf>
    <xf numFmtId="0" fontId="84" fillId="0" borderId="1" xfId="0" quotePrefix="1" applyFont="1" applyBorder="1" applyAlignment="1">
      <alignment horizontal="center" vertical="top"/>
    </xf>
    <xf numFmtId="0" fontId="84" fillId="0" borderId="1" xfId="0" applyFont="1" applyFill="1" applyBorder="1" applyAlignment="1">
      <alignment horizontal="center" vertical="top"/>
    </xf>
    <xf numFmtId="0" fontId="85" fillId="0" borderId="1" xfId="0" quotePrefix="1" applyFont="1" applyFill="1" applyBorder="1" applyAlignment="1">
      <alignment horizontal="center" vertical="top" wrapText="1"/>
    </xf>
    <xf numFmtId="0" fontId="85" fillId="0" borderId="1" xfId="0" applyFont="1" applyFill="1" applyBorder="1" applyAlignment="1">
      <alignment horizontal="center" vertical="top" wrapText="1"/>
    </xf>
    <xf numFmtId="0" fontId="84" fillId="0" borderId="1" xfId="0" quotePrefix="1" applyFont="1" applyFill="1" applyBorder="1" applyAlignment="1">
      <alignment horizontal="center" vertical="top"/>
    </xf>
    <xf numFmtId="0" fontId="86" fillId="0" borderId="53" xfId="52" applyFont="1" applyFill="1" applyBorder="1"/>
    <xf numFmtId="0" fontId="85" fillId="0" borderId="0" xfId="52" applyFont="1" applyFill="1" applyAlignment="1">
      <alignment vertical="center"/>
    </xf>
    <xf numFmtId="0" fontId="84" fillId="0" borderId="9" xfId="0" applyFont="1" applyFill="1" applyBorder="1" applyAlignment="1">
      <alignment horizontal="center" vertical="center"/>
    </xf>
    <xf numFmtId="170" fontId="85" fillId="0" borderId="1" xfId="0" applyNumberFormat="1" applyFont="1" applyFill="1" applyBorder="1" applyAlignment="1">
      <alignment vertical="top" wrapText="1"/>
    </xf>
    <xf numFmtId="0" fontId="86" fillId="0" borderId="0" xfId="52" applyFont="1" applyFill="1" applyAlignment="1">
      <alignment vertical="center"/>
    </xf>
    <xf numFmtId="0" fontId="86" fillId="0" borderId="0" xfId="52" applyFont="1" applyFill="1" applyBorder="1"/>
    <xf numFmtId="0" fontId="84" fillId="0" borderId="10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top"/>
    </xf>
    <xf numFmtId="0" fontId="84" fillId="0" borderId="1" xfId="0" applyFont="1" applyFill="1" applyBorder="1" applyAlignment="1">
      <alignment horizontal="center" vertical="top" wrapText="1"/>
    </xf>
    <xf numFmtId="170" fontId="85" fillId="0" borderId="1" xfId="0" applyNumberFormat="1" applyFont="1" applyFill="1" applyBorder="1" applyAlignment="1">
      <alignment horizontal="center" vertical="top" wrapText="1"/>
    </xf>
    <xf numFmtId="170" fontId="85" fillId="0" borderId="9" xfId="0" applyNumberFormat="1" applyFont="1" applyFill="1" applyBorder="1" applyAlignment="1">
      <alignment horizontal="center" vertical="top" wrapText="1"/>
    </xf>
    <xf numFmtId="0" fontId="84" fillId="0" borderId="1" xfId="0" quotePrefix="1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5" fillId="0" borderId="10" xfId="0" quotePrefix="1" applyFont="1" applyFill="1" applyBorder="1" applyAlignment="1">
      <alignment horizontal="center" vertical="top" wrapText="1"/>
    </xf>
    <xf numFmtId="0" fontId="84" fillId="0" borderId="53" xfId="0" applyFont="1" applyFill="1" applyBorder="1" applyAlignment="1">
      <alignment vertical="top"/>
    </xf>
    <xf numFmtId="0" fontId="84" fillId="0" borderId="53" xfId="0" applyFont="1" applyFill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top" wrapText="1"/>
    </xf>
    <xf numFmtId="0" fontId="84" fillId="0" borderId="12" xfId="52" applyFont="1" applyFill="1" applyBorder="1" applyAlignment="1"/>
    <xf numFmtId="170" fontId="84" fillId="0" borderId="1" xfId="0" applyNumberFormat="1" applyFont="1" applyFill="1" applyBorder="1" applyAlignment="1">
      <alignment horizontal="center" vertical="center" wrapText="1"/>
    </xf>
    <xf numFmtId="0" fontId="84" fillId="0" borderId="21" xfId="0" quotePrefix="1" applyFont="1" applyFill="1" applyBorder="1" applyAlignment="1">
      <alignment horizontal="center" vertical="top"/>
    </xf>
    <xf numFmtId="170" fontId="85" fillId="0" borderId="21" xfId="0" applyNumberFormat="1" applyFont="1" applyFill="1" applyBorder="1" applyAlignment="1">
      <alignment vertical="top" wrapText="1"/>
    </xf>
    <xf numFmtId="0" fontId="85" fillId="0" borderId="21" xfId="0" applyFont="1" applyFill="1" applyBorder="1" applyAlignment="1">
      <alignment horizontal="center" vertical="top" wrapText="1"/>
    </xf>
    <xf numFmtId="0" fontId="85" fillId="0" borderId="21" xfId="0" quotePrefix="1" applyFont="1" applyFill="1" applyBorder="1" applyAlignment="1">
      <alignment horizontal="center" vertical="top" wrapText="1"/>
    </xf>
    <xf numFmtId="0" fontId="84" fillId="0" borderId="53" xfId="0" applyFont="1" applyBorder="1" applyAlignment="1">
      <alignment horizontal="center" vertical="center" wrapText="1"/>
    </xf>
    <xf numFmtId="0" fontId="84" fillId="0" borderId="53" xfId="0" applyFont="1" applyFill="1" applyBorder="1" applyAlignment="1">
      <alignment vertical="center"/>
    </xf>
    <xf numFmtId="0" fontId="84" fillId="0" borderId="0" xfId="0" applyFont="1" applyBorder="1" applyAlignment="1">
      <alignment horizontal="center" vertical="top" wrapText="1"/>
    </xf>
    <xf numFmtId="170" fontId="85" fillId="0" borderId="19" xfId="0" applyNumberFormat="1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vertical="top" wrapText="1" readingOrder="1"/>
    </xf>
    <xf numFmtId="0" fontId="7" fillId="0" borderId="27" xfId="0" applyNumberFormat="1" applyFont="1" applyFill="1" applyBorder="1" applyAlignment="1" applyProtection="1">
      <alignment vertical="top" wrapText="1" readingOrder="1"/>
    </xf>
    <xf numFmtId="0" fontId="7" fillId="0" borderId="28" xfId="0" applyNumberFormat="1" applyFont="1" applyFill="1" applyBorder="1" applyAlignment="1" applyProtection="1">
      <alignment vertical="top" wrapText="1" readingOrder="1"/>
    </xf>
    <xf numFmtId="0" fontId="7" fillId="0" borderId="26" xfId="0" applyNumberFormat="1" applyFont="1" applyFill="1" applyBorder="1" applyAlignment="1" applyProtection="1">
      <alignment horizontal="left" vertical="top" wrapText="1" indent="2" readingOrder="1"/>
    </xf>
    <xf numFmtId="0" fontId="7" fillId="0" borderId="27" xfId="0" applyNumberFormat="1" applyFont="1" applyFill="1" applyBorder="1" applyAlignment="1" applyProtection="1">
      <alignment horizontal="left" vertical="top" wrapText="1" indent="2" readingOrder="1"/>
    </xf>
    <xf numFmtId="0" fontId="7" fillId="0" borderId="28" xfId="0" applyNumberFormat="1" applyFont="1" applyFill="1" applyBorder="1" applyAlignment="1" applyProtection="1">
      <alignment horizontal="left" vertical="top" wrapText="1" indent="2" readingOrder="1"/>
    </xf>
    <xf numFmtId="0" fontId="7" fillId="0" borderId="26" xfId="0" applyNumberFormat="1" applyFont="1" applyFill="1" applyBorder="1" applyAlignment="1" applyProtection="1">
      <alignment horizontal="left" vertical="top" wrapText="1" indent="3" readingOrder="1"/>
    </xf>
    <xf numFmtId="0" fontId="7" fillId="0" borderId="27" xfId="0" applyNumberFormat="1" applyFont="1" applyFill="1" applyBorder="1" applyAlignment="1" applyProtection="1">
      <alignment horizontal="left" vertical="top" wrapText="1" indent="3" readingOrder="1"/>
    </xf>
    <xf numFmtId="0" fontId="7" fillId="0" borderId="28" xfId="0" applyNumberFormat="1" applyFont="1" applyFill="1" applyBorder="1" applyAlignment="1" applyProtection="1">
      <alignment horizontal="left" vertical="top" wrapText="1" indent="3" readingOrder="1"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1" xfId="0" applyNumberFormat="1" applyFont="1" applyFill="1" applyBorder="1" applyAlignment="1" applyProtection="1">
      <alignment vertical="top" wrapText="1" readingOrder="1"/>
    </xf>
    <xf numFmtId="0" fontId="6" fillId="0" borderId="2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vertical="top" wrapText="1" readingOrder="1"/>
    </xf>
    <xf numFmtId="0" fontId="6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left" vertical="top" wrapText="1" indent="1" readingOrder="1"/>
    </xf>
    <xf numFmtId="0" fontId="6" fillId="0" borderId="1" xfId="0" applyNumberFormat="1" applyFont="1" applyFill="1" applyBorder="1" applyAlignment="1" applyProtection="1">
      <alignment horizontal="left" vertical="top" wrapText="1" indent="1"/>
    </xf>
    <xf numFmtId="0" fontId="7" fillId="0" borderId="1" xfId="0" applyNumberFormat="1" applyFont="1" applyFill="1" applyBorder="1" applyAlignment="1" applyProtection="1">
      <alignment horizontal="left" vertical="top" wrapText="1" indent="2" readingOrder="1"/>
    </xf>
    <xf numFmtId="0" fontId="6" fillId="0" borderId="1" xfId="0" applyNumberFormat="1" applyFont="1" applyFill="1" applyBorder="1" applyAlignment="1" applyProtection="1">
      <alignment horizontal="left" vertical="top" wrapText="1" indent="2"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NumberFormat="1" applyFont="1" applyFill="1" applyBorder="1" applyAlignment="1" applyProtection="1">
      <alignment horizontal="left" vertical="top" wrapText="1" indent="4" readingOrder="1"/>
    </xf>
    <xf numFmtId="0" fontId="6" fillId="0" borderId="24" xfId="0" applyNumberFormat="1" applyFont="1" applyFill="1" applyBorder="1" applyAlignment="1" applyProtection="1">
      <alignment horizontal="left" vertical="top" wrapText="1" indent="4"/>
    </xf>
    <xf numFmtId="0" fontId="6" fillId="0" borderId="25" xfId="0" applyNumberFormat="1" applyFont="1" applyFill="1" applyBorder="1" applyAlignment="1" applyProtection="1">
      <alignment horizontal="left" vertical="top" wrapText="1" indent="4"/>
    </xf>
    <xf numFmtId="0" fontId="7" fillId="0" borderId="2" xfId="0" applyNumberFormat="1" applyFont="1" applyFill="1" applyBorder="1" applyAlignment="1" applyProtection="1">
      <alignment horizontal="left" vertical="top" wrapText="1" indent="4" readingOrder="1"/>
    </xf>
    <xf numFmtId="0" fontId="6" fillId="0" borderId="1" xfId="0" applyNumberFormat="1" applyFont="1" applyFill="1" applyBorder="1" applyAlignment="1" applyProtection="1">
      <alignment horizontal="left" vertical="top" wrapText="1" indent="4"/>
    </xf>
    <xf numFmtId="0" fontId="6" fillId="0" borderId="3" xfId="0" applyNumberFormat="1" applyFont="1" applyFill="1" applyBorder="1" applyAlignment="1" applyProtection="1">
      <alignment horizontal="left" vertical="top" wrapText="1" indent="4"/>
    </xf>
    <xf numFmtId="0" fontId="7" fillId="0" borderId="2" xfId="0" applyNumberFormat="1" applyFont="1" applyFill="1" applyBorder="1" applyAlignment="1" applyProtection="1">
      <alignment horizontal="left" vertical="top" wrapText="1" indent="5" readingOrder="1"/>
    </xf>
    <xf numFmtId="0" fontId="6" fillId="0" borderId="1" xfId="0" applyNumberFormat="1" applyFont="1" applyFill="1" applyBorder="1" applyAlignment="1" applyProtection="1">
      <alignment horizontal="left" vertical="top" wrapText="1" indent="5"/>
    </xf>
    <xf numFmtId="0" fontId="6" fillId="0" borderId="3" xfId="0" applyNumberFormat="1" applyFont="1" applyFill="1" applyBorder="1" applyAlignment="1" applyProtection="1">
      <alignment horizontal="left" vertical="top" wrapText="1" indent="5"/>
    </xf>
    <xf numFmtId="0" fontId="7" fillId="0" borderId="1" xfId="0" applyNumberFormat="1" applyFont="1" applyFill="1" applyBorder="1" applyAlignment="1" applyProtection="1">
      <alignment horizontal="left" vertical="top" wrapText="1" indent="3" readingOrder="1"/>
    </xf>
    <xf numFmtId="0" fontId="6" fillId="0" borderId="1" xfId="0" applyNumberFormat="1" applyFont="1" applyFill="1" applyBorder="1" applyAlignment="1" applyProtection="1">
      <alignment horizontal="left" vertical="top" wrapText="1" indent="3"/>
    </xf>
    <xf numFmtId="0" fontId="7" fillId="0" borderId="1" xfId="0" applyNumberFormat="1" applyFont="1" applyFill="1" applyBorder="1" applyAlignment="1" applyProtection="1">
      <alignment horizontal="left" vertical="top" wrapText="1" indent="4" readingOrder="1"/>
    </xf>
    <xf numFmtId="0" fontId="7" fillId="0" borderId="1" xfId="0" applyNumberFormat="1" applyFont="1" applyFill="1" applyBorder="1" applyAlignment="1" applyProtection="1">
      <alignment horizontal="left" vertical="top" wrapText="1" indent="5" readingOrder="1"/>
    </xf>
    <xf numFmtId="0" fontId="7" fillId="0" borderId="10" xfId="0" applyNumberFormat="1" applyFont="1" applyFill="1" applyBorder="1" applyAlignment="1" applyProtection="1">
      <alignment horizontal="left" vertical="top" wrapText="1" indent="3" readingOrder="1"/>
    </xf>
    <xf numFmtId="0" fontId="7" fillId="0" borderId="7" xfId="0" applyNumberFormat="1" applyFont="1" applyFill="1" applyBorder="1" applyAlignment="1" applyProtection="1">
      <alignment horizontal="left" vertical="top" wrapText="1" indent="3" readingOrder="1"/>
    </xf>
    <xf numFmtId="0" fontId="7" fillId="0" borderId="9" xfId="0" applyNumberFormat="1" applyFont="1" applyFill="1" applyBorder="1" applyAlignment="1" applyProtection="1">
      <alignment horizontal="left" vertical="top" wrapText="1" indent="3" readingOrder="1"/>
    </xf>
    <xf numFmtId="0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 readingOrder="1"/>
    </xf>
    <xf numFmtId="0" fontId="7" fillId="0" borderId="29" xfId="0" applyNumberFormat="1" applyFont="1" applyFill="1" applyBorder="1" applyAlignment="1" applyProtection="1">
      <alignment horizontal="left" vertical="top" wrapText="1" indent="3" readingOrder="1"/>
    </xf>
    <xf numFmtId="0" fontId="6" fillId="0" borderId="29" xfId="0" applyNumberFormat="1" applyFont="1" applyFill="1" applyBorder="1" applyAlignment="1" applyProtection="1">
      <alignment horizontal="left" vertical="top" wrapText="1" indent="3"/>
    </xf>
    <xf numFmtId="0" fontId="6" fillId="0" borderId="21" xfId="0" applyNumberFormat="1" applyFont="1" applyFill="1" applyBorder="1" applyAlignment="1" applyProtection="1">
      <alignment horizontal="left" vertical="top" wrapText="1" indent="3"/>
    </xf>
    <xf numFmtId="0" fontId="7" fillId="0" borderId="29" xfId="0" applyNumberFormat="1" applyFont="1" applyFill="1" applyBorder="1" applyAlignment="1" applyProtection="1">
      <alignment horizontal="left" vertical="top" wrapText="1" indent="1" readingOrder="1"/>
    </xf>
    <xf numFmtId="0" fontId="6" fillId="0" borderId="29" xfId="0" applyNumberFormat="1" applyFont="1" applyFill="1" applyBorder="1" applyAlignment="1" applyProtection="1">
      <alignment horizontal="left" vertical="top" wrapText="1" indent="1"/>
    </xf>
    <xf numFmtId="0" fontId="6" fillId="0" borderId="20" xfId="0" applyNumberFormat="1" applyFont="1" applyFill="1" applyBorder="1" applyAlignment="1" applyProtection="1">
      <alignment horizontal="left" vertical="top" wrapText="1" indent="1"/>
    </xf>
    <xf numFmtId="0" fontId="7" fillId="0" borderId="23" xfId="0" applyNumberFormat="1" applyFont="1" applyFill="1" applyBorder="1" applyAlignment="1" applyProtection="1">
      <alignment horizontal="left" vertical="top" wrapText="1" indent="3" readingOrder="1"/>
    </xf>
    <xf numFmtId="0" fontId="6" fillId="0" borderId="24" xfId="0" applyNumberFormat="1" applyFont="1" applyFill="1" applyBorder="1" applyAlignment="1" applyProtection="1">
      <alignment horizontal="left" vertical="top" wrapText="1" indent="3"/>
    </xf>
    <xf numFmtId="0" fontId="6" fillId="0" borderId="25" xfId="0" applyNumberFormat="1" applyFont="1" applyFill="1" applyBorder="1" applyAlignment="1" applyProtection="1">
      <alignment horizontal="left" vertical="top" wrapText="1" indent="3"/>
    </xf>
    <xf numFmtId="0" fontId="7" fillId="0" borderId="10" xfId="0" applyNumberFormat="1" applyFont="1" applyFill="1" applyBorder="1" applyAlignment="1" applyProtection="1">
      <alignment horizontal="left" vertical="center" wrapText="1" readingOrder="1"/>
    </xf>
    <xf numFmtId="0" fontId="7" fillId="0" borderId="7" xfId="0" applyNumberFormat="1" applyFont="1" applyFill="1" applyBorder="1" applyAlignment="1" applyProtection="1">
      <alignment horizontal="left" vertical="center" wrapText="1" readingOrder="1"/>
    </xf>
    <xf numFmtId="0" fontId="7" fillId="0" borderId="8" xfId="0" applyNumberFormat="1" applyFont="1" applyFill="1" applyBorder="1" applyAlignment="1" applyProtection="1">
      <alignment horizontal="left" vertical="center" wrapText="1" readingOrder="1"/>
    </xf>
    <xf numFmtId="0" fontId="7" fillId="2" borderId="2" xfId="0" applyNumberFormat="1" applyFont="1" applyFill="1" applyBorder="1" applyAlignment="1">
      <alignment horizontal="left" vertical="top" wrapText="1" indent="4" readingOrder="1"/>
    </xf>
    <xf numFmtId="0" fontId="6" fillId="2" borderId="1" xfId="0" applyNumberFormat="1" applyFont="1" applyFill="1" applyBorder="1" applyAlignment="1">
      <alignment horizontal="left" vertical="top" wrapText="1" indent="4"/>
    </xf>
    <xf numFmtId="0" fontId="6" fillId="2" borderId="3" xfId="0" applyNumberFormat="1" applyFont="1" applyFill="1" applyBorder="1" applyAlignment="1">
      <alignment horizontal="left" vertical="top" wrapText="1" indent="4"/>
    </xf>
    <xf numFmtId="0" fontId="7" fillId="2" borderId="6" xfId="0" applyNumberFormat="1" applyFont="1" applyFill="1" applyBorder="1" applyAlignment="1">
      <alignment horizontal="left" vertical="top" wrapText="1" indent="3" readingOrder="1"/>
    </xf>
    <xf numFmtId="0" fontId="7" fillId="2" borderId="7" xfId="0" applyNumberFormat="1" applyFont="1" applyFill="1" applyBorder="1" applyAlignment="1">
      <alignment horizontal="left" vertical="top" wrapText="1" indent="3" readingOrder="1"/>
    </xf>
    <xf numFmtId="0" fontId="7" fillId="2" borderId="8" xfId="0" applyNumberFormat="1" applyFont="1" applyFill="1" applyBorder="1" applyAlignment="1">
      <alignment horizontal="left" vertical="top" wrapText="1" indent="3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horizontal="left" vertical="top" wrapText="1" readingOrder="1"/>
    </xf>
    <xf numFmtId="0" fontId="7" fillId="2" borderId="2" xfId="0" applyNumberFormat="1" applyFont="1" applyFill="1" applyBorder="1" applyAlignment="1">
      <alignment horizontal="left" vertical="top" wrapText="1" indent="3" readingOrder="1"/>
    </xf>
    <xf numFmtId="0" fontId="6" fillId="2" borderId="1" xfId="0" applyNumberFormat="1" applyFont="1" applyFill="1" applyBorder="1" applyAlignment="1">
      <alignment horizontal="left" vertical="top" wrapText="1" indent="3"/>
    </xf>
    <xf numFmtId="0" fontId="6" fillId="2" borderId="3" xfId="0" applyNumberFormat="1" applyFont="1" applyFill="1" applyBorder="1" applyAlignment="1">
      <alignment horizontal="left" vertical="top" wrapText="1" indent="3"/>
    </xf>
    <xf numFmtId="0" fontId="7" fillId="2" borderId="2" xfId="0" applyNumberFormat="1" applyFont="1" applyFill="1" applyBorder="1" applyAlignment="1">
      <alignment horizontal="left" vertical="top" wrapText="1" indent="5" readingOrder="1"/>
    </xf>
    <xf numFmtId="0" fontId="6" fillId="2" borderId="1" xfId="0" applyNumberFormat="1" applyFont="1" applyFill="1" applyBorder="1" applyAlignment="1">
      <alignment horizontal="left" vertical="top" wrapText="1" indent="5"/>
    </xf>
    <xf numFmtId="0" fontId="6" fillId="2" borderId="3" xfId="0" applyNumberFormat="1" applyFont="1" applyFill="1" applyBorder="1" applyAlignment="1">
      <alignment horizontal="left" vertical="top" wrapText="1" indent="5"/>
    </xf>
    <xf numFmtId="0" fontId="7" fillId="2" borderId="1" xfId="0" applyNumberFormat="1" applyFont="1" applyFill="1" applyBorder="1" applyAlignment="1">
      <alignment horizontal="left" vertical="top" wrapText="1" indent="4" readingOrder="1"/>
    </xf>
    <xf numFmtId="0" fontId="7" fillId="2" borderId="3" xfId="0" applyNumberFormat="1" applyFont="1" applyFill="1" applyBorder="1" applyAlignment="1">
      <alignment horizontal="left" vertical="top" wrapText="1" indent="4" readingOrder="1"/>
    </xf>
    <xf numFmtId="0" fontId="7" fillId="2" borderId="2" xfId="0" applyNumberFormat="1" applyFont="1" applyFill="1" applyBorder="1" applyAlignment="1">
      <alignment horizontal="left" vertical="top" wrapText="1" indent="2" readingOrder="1"/>
    </xf>
    <xf numFmtId="0" fontId="6" fillId="2" borderId="1" xfId="0" applyNumberFormat="1" applyFont="1" applyFill="1" applyBorder="1" applyAlignment="1">
      <alignment horizontal="left" vertical="top" wrapText="1" indent="2"/>
    </xf>
    <xf numFmtId="0" fontId="6" fillId="2" borderId="3" xfId="0" applyNumberFormat="1" applyFont="1" applyFill="1" applyBorder="1" applyAlignment="1">
      <alignment horizontal="left" vertical="top" wrapText="1" indent="2"/>
    </xf>
    <xf numFmtId="0" fontId="7" fillId="2" borderId="2" xfId="0" applyNumberFormat="1" applyFont="1" applyFill="1" applyBorder="1" applyAlignment="1">
      <alignment horizontal="left" vertical="top" wrapText="1" indent="1" readingOrder="1"/>
    </xf>
    <xf numFmtId="0" fontId="6" fillId="2" borderId="1" xfId="0" applyNumberFormat="1" applyFont="1" applyFill="1" applyBorder="1" applyAlignment="1">
      <alignment horizontal="left" vertical="top" wrapText="1" indent="1"/>
    </xf>
    <xf numFmtId="0" fontId="6" fillId="2" borderId="3" xfId="0" applyNumberFormat="1" applyFont="1" applyFill="1" applyBorder="1" applyAlignment="1">
      <alignment horizontal="left" vertical="top" wrapText="1" indent="1"/>
    </xf>
    <xf numFmtId="0" fontId="7" fillId="2" borderId="2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indent="1" readingOrder="1"/>
    </xf>
    <xf numFmtId="0" fontId="7" fillId="2" borderId="3" xfId="0" applyNumberFormat="1" applyFont="1" applyFill="1" applyBorder="1" applyAlignment="1">
      <alignment horizontal="left" vertical="top" wrapText="1" indent="1" readingOrder="1"/>
    </xf>
    <xf numFmtId="0" fontId="7" fillId="2" borderId="6" xfId="0" applyNumberFormat="1" applyFont="1" applyFill="1" applyBorder="1" applyAlignment="1">
      <alignment horizontal="left" vertical="top" readingOrder="1"/>
    </xf>
    <xf numFmtId="0" fontId="7" fillId="2" borderId="7" xfId="0" applyNumberFormat="1" applyFont="1" applyFill="1" applyBorder="1" applyAlignment="1">
      <alignment horizontal="left" vertical="top" readingOrder="1"/>
    </xf>
    <xf numFmtId="0" fontId="7" fillId="2" borderId="8" xfId="0" applyNumberFormat="1" applyFont="1" applyFill="1" applyBorder="1" applyAlignment="1">
      <alignment horizontal="left" vertical="top" readingOrder="1"/>
    </xf>
    <xf numFmtId="0" fontId="7" fillId="2" borderId="10" xfId="0" applyNumberFormat="1" applyFont="1" applyFill="1" applyBorder="1" applyAlignment="1">
      <alignment horizontal="left" vertical="top" readingOrder="1"/>
    </xf>
    <xf numFmtId="0" fontId="5" fillId="2" borderId="23" xfId="0" applyNumberFormat="1" applyFont="1" applyFill="1" applyBorder="1" applyAlignment="1">
      <alignment horizontal="center" vertical="center" wrapText="1" readingOrder="1"/>
    </xf>
    <xf numFmtId="0" fontId="6" fillId="2" borderId="24" xfId="0" applyFont="1" applyFill="1" applyBorder="1"/>
    <xf numFmtId="0" fontId="6" fillId="2" borderId="25" xfId="0" applyFont="1" applyFill="1" applyBorder="1"/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70" fillId="0" borderId="6" xfId="0" applyNumberFormat="1" applyFont="1" applyFill="1" applyBorder="1" applyAlignment="1" applyProtection="1">
      <alignment horizontal="left" vertical="top" wrapText="1" indent="4" readingOrder="1"/>
    </xf>
    <xf numFmtId="0" fontId="70" fillId="0" borderId="9" xfId="0" applyNumberFormat="1" applyFont="1" applyFill="1" applyBorder="1" applyAlignment="1" applyProtection="1">
      <alignment horizontal="left" vertical="top" wrapText="1" indent="4" readingOrder="1"/>
    </xf>
    <xf numFmtId="0" fontId="7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3" fillId="0" borderId="30" xfId="0" applyNumberFormat="1" applyFont="1" applyFill="1" applyBorder="1" applyAlignment="1" applyProtection="1">
      <alignment horizontal="center" vertical="top" wrapText="1" readingOrder="1"/>
      <protection locked="0"/>
    </xf>
    <xf numFmtId="0" fontId="68" fillId="11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11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11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11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12" borderId="26" xfId="0" applyNumberFormat="1" applyFont="1" applyFill="1" applyBorder="1" applyAlignment="1" applyProtection="1">
      <alignment horizontal="left" vertical="top" wrapText="1" readingOrder="1"/>
    </xf>
    <xf numFmtId="0" fontId="70" fillId="12" borderId="37" xfId="0" applyNumberFormat="1" applyFont="1" applyFill="1" applyBorder="1" applyAlignment="1" applyProtection="1">
      <alignment horizontal="left" vertical="top" wrapText="1" readingOrder="1"/>
    </xf>
    <xf numFmtId="0" fontId="70" fillId="0" borderId="26" xfId="0" applyNumberFormat="1" applyFont="1" applyFill="1" applyBorder="1" applyAlignment="1" applyProtection="1">
      <alignment horizontal="left" vertical="top" wrapText="1" indent="1" readingOrder="1"/>
    </xf>
    <xf numFmtId="0" fontId="70" fillId="0" borderId="37" xfId="0" applyNumberFormat="1" applyFont="1" applyFill="1" applyBorder="1" applyAlignment="1" applyProtection="1">
      <alignment horizontal="left" vertical="top" wrapText="1" indent="1" readingOrder="1"/>
    </xf>
    <xf numFmtId="0" fontId="70" fillId="0" borderId="26" xfId="0" applyNumberFormat="1" applyFont="1" applyFill="1" applyBorder="1" applyAlignment="1" applyProtection="1">
      <alignment horizontal="left" vertical="top" wrapText="1" indent="3" readingOrder="1"/>
    </xf>
    <xf numFmtId="0" fontId="70" fillId="0" borderId="37" xfId="0" applyNumberFormat="1" applyFont="1" applyFill="1" applyBorder="1" applyAlignment="1" applyProtection="1">
      <alignment horizontal="left" vertical="top" wrapText="1" indent="3" readingOrder="1"/>
    </xf>
    <xf numFmtId="0" fontId="70" fillId="0" borderId="31" xfId="0" applyNumberFormat="1" applyFont="1" applyFill="1" applyBorder="1" applyAlignment="1" applyProtection="1">
      <alignment horizontal="left" vertical="top" wrapText="1" indent="4" readingOrder="1"/>
    </xf>
    <xf numFmtId="0" fontId="70" fillId="0" borderId="32" xfId="0" applyNumberFormat="1" applyFont="1" applyFill="1" applyBorder="1" applyAlignment="1" applyProtection="1">
      <alignment horizontal="left" vertical="top" wrapText="1" indent="4" readingOrder="1"/>
    </xf>
    <xf numFmtId="0" fontId="68" fillId="11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68" fillId="11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70" fillId="0" borderId="26" xfId="0" applyNumberFormat="1" applyFont="1" applyFill="1" applyBorder="1" applyAlignment="1" applyProtection="1">
      <alignment horizontal="left" vertical="top" wrapText="1" readingOrder="1"/>
    </xf>
    <xf numFmtId="0" fontId="70" fillId="0" borderId="37" xfId="0" applyNumberFormat="1" applyFont="1" applyFill="1" applyBorder="1" applyAlignment="1" applyProtection="1">
      <alignment horizontal="left" vertical="top" wrapText="1" readingOrder="1"/>
    </xf>
    <xf numFmtId="0" fontId="70" fillId="0" borderId="6" xfId="0" applyNumberFormat="1" applyFont="1" applyFill="1" applyBorder="1" applyAlignment="1" applyProtection="1">
      <alignment horizontal="left" vertical="top" wrapText="1" indent="5" readingOrder="1"/>
    </xf>
    <xf numFmtId="0" fontId="70" fillId="0" borderId="9" xfId="0" applyNumberFormat="1" applyFont="1" applyFill="1" applyBorder="1" applyAlignment="1" applyProtection="1">
      <alignment horizontal="left" vertical="top" wrapText="1" indent="5" readingOrder="1"/>
    </xf>
    <xf numFmtId="0" fontId="70" fillId="12" borderId="26" xfId="0" applyNumberFormat="1" applyFont="1" applyFill="1" applyBorder="1" applyAlignment="1" applyProtection="1">
      <alignment horizontal="left" vertical="top" wrapText="1" indent="2" readingOrder="1"/>
    </xf>
    <xf numFmtId="0" fontId="70" fillId="12" borderId="27" xfId="0" applyNumberFormat="1" applyFont="1" applyFill="1" applyBorder="1" applyAlignment="1" applyProtection="1">
      <alignment horizontal="left" vertical="top" wrapText="1" indent="2" readingOrder="1"/>
    </xf>
    <xf numFmtId="0" fontId="70" fillId="0" borderId="31" xfId="0" applyNumberFormat="1" applyFont="1" applyFill="1" applyBorder="1" applyAlignment="1" applyProtection="1">
      <alignment horizontal="left" vertical="top" wrapText="1" indent="3" readingOrder="1"/>
    </xf>
    <xf numFmtId="0" fontId="70" fillId="0" borderId="32" xfId="0" applyNumberFormat="1" applyFont="1" applyFill="1" applyBorder="1" applyAlignment="1" applyProtection="1">
      <alignment horizontal="left" vertical="top" wrapText="1" indent="3" readingOrder="1"/>
    </xf>
    <xf numFmtId="0" fontId="70" fillId="0" borderId="11" xfId="0" applyNumberFormat="1" applyFont="1" applyFill="1" applyBorder="1" applyAlignment="1" applyProtection="1">
      <alignment horizontal="left" vertical="top" wrapText="1" indent="4" readingOrder="1"/>
    </xf>
    <xf numFmtId="0" fontId="70" fillId="0" borderId="19" xfId="0" applyNumberFormat="1" applyFont="1" applyFill="1" applyBorder="1" applyAlignment="1" applyProtection="1">
      <alignment horizontal="left" vertical="top" wrapText="1" indent="4" readingOrder="1"/>
    </xf>
    <xf numFmtId="0" fontId="70" fillId="12" borderId="27" xfId="0" applyNumberFormat="1" applyFont="1" applyFill="1" applyBorder="1" applyAlignment="1" applyProtection="1">
      <alignment horizontal="left" vertical="top" wrapText="1" readingOrder="1"/>
    </xf>
    <xf numFmtId="0" fontId="70" fillId="12" borderId="26" xfId="0" applyNumberFormat="1" applyFont="1" applyFill="1" applyBorder="1" applyAlignment="1" applyProtection="1">
      <alignment horizontal="left" vertical="top" wrapText="1" indent="1" readingOrder="1"/>
    </xf>
    <xf numFmtId="0" fontId="70" fillId="12" borderId="27" xfId="0" applyNumberFormat="1" applyFont="1" applyFill="1" applyBorder="1" applyAlignment="1" applyProtection="1">
      <alignment horizontal="left" vertical="top" wrapText="1" indent="1" readingOrder="1"/>
    </xf>
    <xf numFmtId="0" fontId="70" fillId="0" borderId="26" xfId="0" applyNumberFormat="1" applyFont="1" applyFill="1" applyBorder="1" applyAlignment="1" applyProtection="1">
      <alignment horizontal="left" vertical="top" wrapText="1" indent="2" readingOrder="1"/>
    </xf>
    <xf numFmtId="0" fontId="70" fillId="0" borderId="27" xfId="0" applyNumberFormat="1" applyFont="1" applyFill="1" applyBorder="1" applyAlignment="1" applyProtection="1">
      <alignment horizontal="left" vertical="top" wrapText="1" indent="2" readingOrder="1"/>
    </xf>
    <xf numFmtId="0" fontId="70" fillId="0" borderId="27" xfId="0" applyNumberFormat="1" applyFont="1" applyFill="1" applyBorder="1" applyAlignment="1" applyProtection="1">
      <alignment horizontal="left" vertical="top" wrapText="1" indent="1" readingOrder="1"/>
    </xf>
    <xf numFmtId="0" fontId="70" fillId="0" borderId="11" xfId="0" applyNumberFormat="1" applyFont="1" applyFill="1" applyBorder="1" applyAlignment="1" applyProtection="1">
      <alignment horizontal="left" vertical="top" wrapText="1" indent="2" readingOrder="1"/>
    </xf>
    <xf numFmtId="0" fontId="70" fillId="0" borderId="12" xfId="0" applyNumberFormat="1" applyFont="1" applyFill="1" applyBorder="1" applyAlignment="1" applyProtection="1">
      <alignment horizontal="left" vertical="top" wrapText="1" indent="2" readingOrder="1"/>
    </xf>
    <xf numFmtId="0" fontId="70" fillId="0" borderId="6" xfId="0" applyNumberFormat="1" applyFont="1" applyFill="1" applyBorder="1" applyAlignment="1" applyProtection="1">
      <alignment horizontal="left" vertical="top" wrapText="1" indent="3" readingOrder="1"/>
    </xf>
    <xf numFmtId="0" fontId="70" fillId="0" borderId="7" xfId="0" applyNumberFormat="1" applyFont="1" applyFill="1" applyBorder="1" applyAlignment="1" applyProtection="1">
      <alignment horizontal="left" vertical="top" wrapText="1" indent="3" readingOrder="1"/>
    </xf>
    <xf numFmtId="0" fontId="70" fillId="0" borderId="27" xfId="0" applyNumberFormat="1" applyFont="1" applyFill="1" applyBorder="1" applyAlignment="1" applyProtection="1">
      <alignment horizontal="left" vertical="top" wrapText="1" indent="3" readingOrder="1"/>
    </xf>
    <xf numFmtId="0" fontId="70" fillId="0" borderId="11" xfId="0" applyNumberFormat="1" applyFont="1" applyFill="1" applyBorder="1" applyAlignment="1" applyProtection="1">
      <alignment horizontal="left" vertical="top" wrapText="1" indent="3" readingOrder="1"/>
    </xf>
    <xf numFmtId="0" fontId="70" fillId="0" borderId="12" xfId="0" applyNumberFormat="1" applyFont="1" applyFill="1" applyBorder="1" applyAlignment="1" applyProtection="1">
      <alignment horizontal="left" vertical="top" wrapText="1" indent="3" readingOrder="1"/>
    </xf>
    <xf numFmtId="0" fontId="70" fillId="0" borderId="1" xfId="0" applyNumberFormat="1" applyFont="1" applyFill="1" applyBorder="1" applyAlignment="1" applyProtection="1">
      <alignment horizontal="left" vertical="top" wrapText="1" readingOrder="1"/>
    </xf>
    <xf numFmtId="0" fontId="70" fillId="0" borderId="3" xfId="0" applyNumberFormat="1" applyFont="1" applyFill="1" applyBorder="1" applyAlignment="1" applyProtection="1">
      <alignment horizontal="left" vertical="top" wrapText="1" readingOrder="1"/>
    </xf>
    <xf numFmtId="0" fontId="70" fillId="0" borderId="31" xfId="0" applyNumberFormat="1" applyFont="1" applyFill="1" applyBorder="1" applyAlignment="1" applyProtection="1">
      <alignment horizontal="left" vertical="top" wrapText="1" indent="1" readingOrder="1"/>
    </xf>
    <xf numFmtId="0" fontId="70" fillId="0" borderId="34" xfId="0" applyNumberFormat="1" applyFont="1" applyFill="1" applyBorder="1" applyAlignment="1" applyProtection="1">
      <alignment horizontal="left" vertical="top" wrapText="1" indent="1" readingOrder="1"/>
    </xf>
    <xf numFmtId="0" fontId="70" fillId="0" borderId="33" xfId="0" applyNumberFormat="1" applyFont="1" applyFill="1" applyBorder="1" applyAlignment="1" applyProtection="1">
      <alignment horizontal="left" vertical="top" wrapText="1" indent="1" readingOrder="1"/>
    </xf>
    <xf numFmtId="14" fontId="62" fillId="0" borderId="0" xfId="51" applyNumberFormat="1" applyFont="1" applyAlignment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top" wrapText="1" indent="4" readingOrder="1"/>
    </xf>
    <xf numFmtId="0" fontId="7" fillId="0" borderId="9" xfId="0" applyNumberFormat="1" applyFont="1" applyFill="1" applyBorder="1" applyAlignment="1" applyProtection="1">
      <alignment horizontal="left" vertical="top" wrapText="1" indent="4" readingOrder="1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6" xfId="0" applyNumberFormat="1" applyFont="1" applyFill="1" applyBorder="1" applyAlignment="1" applyProtection="1">
      <alignment horizontal="left" vertical="top" wrapText="1" readingOrder="1"/>
    </xf>
    <xf numFmtId="0" fontId="7" fillId="0" borderId="37" xfId="0" applyNumberFormat="1" applyFont="1" applyFill="1" applyBorder="1" applyAlignment="1" applyProtection="1">
      <alignment horizontal="left" vertical="top" wrapText="1" readingOrder="1"/>
    </xf>
    <xf numFmtId="0" fontId="7" fillId="0" borderId="26" xfId="0" applyNumberFormat="1" applyFont="1" applyFill="1" applyBorder="1" applyAlignment="1" applyProtection="1">
      <alignment horizontal="left" vertical="top" wrapText="1" indent="1" readingOrder="1"/>
    </xf>
    <xf numFmtId="0" fontId="7" fillId="0" borderId="37" xfId="0" applyNumberFormat="1" applyFont="1" applyFill="1" applyBorder="1" applyAlignment="1" applyProtection="1">
      <alignment horizontal="left" vertical="top" wrapText="1" indent="1" readingOrder="1"/>
    </xf>
    <xf numFmtId="0" fontId="7" fillId="0" borderId="37" xfId="0" applyNumberFormat="1" applyFont="1" applyFill="1" applyBorder="1" applyAlignment="1" applyProtection="1">
      <alignment horizontal="left" vertical="top" wrapText="1" indent="3" readingOrder="1"/>
    </xf>
    <xf numFmtId="0" fontId="7" fillId="0" borderId="31" xfId="0" applyNumberFormat="1" applyFont="1" applyFill="1" applyBorder="1" applyAlignment="1" applyProtection="1">
      <alignment horizontal="left" vertical="top" wrapText="1" indent="4" readingOrder="1"/>
    </xf>
    <xf numFmtId="0" fontId="7" fillId="0" borderId="32" xfId="0" applyNumberFormat="1" applyFont="1" applyFill="1" applyBorder="1" applyAlignment="1" applyProtection="1">
      <alignment horizontal="left" vertical="top" wrapText="1" indent="4" readingOrder="1"/>
    </xf>
    <xf numFmtId="0" fontId="5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 indent="5" readingOrder="1"/>
    </xf>
    <xf numFmtId="0" fontId="7" fillId="0" borderId="9" xfId="0" applyNumberFormat="1" applyFont="1" applyFill="1" applyBorder="1" applyAlignment="1" applyProtection="1">
      <alignment horizontal="left" vertical="top" wrapText="1" indent="5" readingOrder="1"/>
    </xf>
    <xf numFmtId="0" fontId="7" fillId="0" borderId="31" xfId="0" applyNumberFormat="1" applyFont="1" applyFill="1" applyBorder="1" applyAlignment="1" applyProtection="1">
      <alignment horizontal="left" vertical="top" wrapText="1" indent="3" readingOrder="1"/>
    </xf>
    <xf numFmtId="0" fontId="7" fillId="0" borderId="32" xfId="0" applyNumberFormat="1" applyFont="1" applyFill="1" applyBorder="1" applyAlignment="1" applyProtection="1">
      <alignment horizontal="left" vertical="top" wrapText="1" indent="3" readingOrder="1"/>
    </xf>
    <xf numFmtId="0" fontId="7" fillId="0" borderId="11" xfId="0" applyNumberFormat="1" applyFont="1" applyFill="1" applyBorder="1" applyAlignment="1" applyProtection="1">
      <alignment horizontal="left" vertical="top" wrapText="1" indent="4" readingOrder="1"/>
    </xf>
    <xf numFmtId="0" fontId="7" fillId="0" borderId="19" xfId="0" applyNumberFormat="1" applyFont="1" applyFill="1" applyBorder="1" applyAlignment="1" applyProtection="1">
      <alignment horizontal="left" vertical="top" wrapText="1" indent="4" readingOrder="1"/>
    </xf>
    <xf numFmtId="0" fontId="7" fillId="0" borderId="27" xfId="0" applyNumberFormat="1" applyFont="1" applyFill="1" applyBorder="1" applyAlignment="1" applyProtection="1">
      <alignment horizontal="left" vertical="top" wrapText="1" readingOrder="1"/>
    </xf>
    <xf numFmtId="0" fontId="7" fillId="0" borderId="27" xfId="0" applyNumberFormat="1" applyFont="1" applyFill="1" applyBorder="1" applyAlignment="1" applyProtection="1">
      <alignment horizontal="left" vertical="top" wrapText="1" indent="1" readingOrder="1"/>
    </xf>
    <xf numFmtId="0" fontId="7" fillId="0" borderId="11" xfId="0" applyNumberFormat="1" applyFont="1" applyFill="1" applyBorder="1" applyAlignment="1" applyProtection="1">
      <alignment horizontal="left" vertical="top" wrapText="1" indent="2" readingOrder="1"/>
    </xf>
    <xf numFmtId="0" fontId="7" fillId="0" borderId="12" xfId="0" applyNumberFormat="1" applyFont="1" applyFill="1" applyBorder="1" applyAlignment="1" applyProtection="1">
      <alignment horizontal="left" vertical="top" wrapText="1" indent="2" readingOrder="1"/>
    </xf>
    <xf numFmtId="0" fontId="7" fillId="0" borderId="6" xfId="0" applyNumberFormat="1" applyFont="1" applyFill="1" applyBorder="1" applyAlignment="1" applyProtection="1">
      <alignment horizontal="left" vertical="top" wrapText="1" indent="3" readingOrder="1"/>
    </xf>
    <xf numFmtId="0" fontId="7" fillId="0" borderId="57" xfId="0" applyNumberFormat="1" applyFont="1" applyFill="1" applyBorder="1" applyAlignment="1" applyProtection="1">
      <alignment horizontal="left" vertical="top" wrapText="1" indent="1" readingOrder="1"/>
    </xf>
    <xf numFmtId="0" fontId="7" fillId="0" borderId="30" xfId="0" applyNumberFormat="1" applyFont="1" applyFill="1" applyBorder="1" applyAlignment="1" applyProtection="1">
      <alignment horizontal="left" vertical="top" wrapText="1" indent="1" readingOrder="1"/>
    </xf>
    <xf numFmtId="0" fontId="7" fillId="0" borderId="11" xfId="0" applyNumberFormat="1" applyFont="1" applyFill="1" applyBorder="1" applyAlignment="1" applyProtection="1">
      <alignment horizontal="left" vertical="top" wrapText="1" indent="3" readingOrder="1"/>
    </xf>
    <xf numFmtId="0" fontId="7" fillId="0" borderId="12" xfId="0" applyNumberFormat="1" applyFont="1" applyFill="1" applyBorder="1" applyAlignment="1" applyProtection="1">
      <alignment horizontal="left" vertical="top" wrapText="1" indent="3" readingOrder="1"/>
    </xf>
    <xf numFmtId="0" fontId="7" fillId="0" borderId="3" xfId="0" applyNumberFormat="1" applyFont="1" applyFill="1" applyBorder="1" applyAlignment="1" applyProtection="1">
      <alignment horizontal="left" vertical="top" wrapText="1" readingOrder="1"/>
    </xf>
    <xf numFmtId="0" fontId="85" fillId="0" borderId="10" xfId="0" applyFont="1" applyFill="1" applyBorder="1" applyAlignment="1">
      <alignment horizontal="center" vertical="top" wrapText="1"/>
    </xf>
    <xf numFmtId="0" fontId="85" fillId="0" borderId="7" xfId="0" applyFont="1" applyFill="1" applyBorder="1" applyAlignment="1">
      <alignment horizontal="center" vertical="top" wrapText="1"/>
    </xf>
    <xf numFmtId="0" fontId="85" fillId="0" borderId="9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center"/>
    </xf>
    <xf numFmtId="0" fontId="84" fillId="0" borderId="7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170" fontId="84" fillId="0" borderId="1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85" fillId="0" borderId="9" xfId="0" applyFont="1" applyBorder="1" applyAlignment="1">
      <alignment horizontal="center" vertical="top" wrapText="1"/>
    </xf>
    <xf numFmtId="15" fontId="85" fillId="0" borderId="1" xfId="0" quotePrefix="1" applyNumberFormat="1" applyFont="1" applyBorder="1" applyAlignment="1">
      <alignment horizontal="center" vertical="top" wrapText="1"/>
    </xf>
    <xf numFmtId="0" fontId="85" fillId="0" borderId="1" xfId="0" applyFont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7" xfId="0" applyFont="1" applyFill="1" applyBorder="1" applyAlignment="1">
      <alignment horizontal="center" vertical="top" wrapText="1"/>
    </xf>
    <xf numFmtId="0" fontId="84" fillId="0" borderId="9" xfId="0" applyFont="1" applyFill="1" applyBorder="1" applyAlignment="1">
      <alignment horizontal="center" vertical="top" wrapText="1"/>
    </xf>
    <xf numFmtId="0" fontId="84" fillId="0" borderId="10" xfId="52" applyFont="1" applyFill="1" applyBorder="1" applyAlignment="1">
      <alignment horizontal="center" vertical="center"/>
    </xf>
    <xf numFmtId="0" fontId="84" fillId="0" borderId="7" xfId="52" applyFont="1" applyFill="1" applyBorder="1" applyAlignment="1">
      <alignment horizontal="center" vertical="center"/>
    </xf>
    <xf numFmtId="0" fontId="84" fillId="0" borderId="9" xfId="52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/>
    </xf>
    <xf numFmtId="0" fontId="84" fillId="0" borderId="9" xfId="0" applyFont="1" applyFill="1" applyBorder="1" applyAlignment="1">
      <alignment horizontal="center"/>
    </xf>
    <xf numFmtId="0" fontId="84" fillId="0" borderId="1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 wrapText="1"/>
    </xf>
    <xf numFmtId="0" fontId="85" fillId="0" borderId="10" xfId="52" applyFont="1" applyFill="1" applyBorder="1" applyAlignment="1">
      <alignment horizontal="left" vertical="top" wrapText="1"/>
    </xf>
    <xf numFmtId="0" fontId="85" fillId="0" borderId="7" xfId="52" applyFont="1" applyFill="1" applyBorder="1" applyAlignment="1">
      <alignment horizontal="left" vertical="top" wrapText="1"/>
    </xf>
    <xf numFmtId="0" fontId="85" fillId="0" borderId="9" xfId="52" applyFont="1" applyFill="1" applyBorder="1" applyAlignment="1">
      <alignment horizontal="left" vertical="top" wrapText="1"/>
    </xf>
    <xf numFmtId="0" fontId="1" fillId="0" borderId="7" xfId="52" applyFill="1" applyBorder="1" applyAlignment="1">
      <alignment vertical="center"/>
    </xf>
    <xf numFmtId="0" fontId="1" fillId="0" borderId="9" xfId="52" applyFill="1" applyBorder="1" applyAlignment="1">
      <alignment vertical="center"/>
    </xf>
    <xf numFmtId="0" fontId="84" fillId="0" borderId="10" xfId="0" applyFont="1" applyFill="1" applyBorder="1" applyAlignment="1">
      <alignment horizontal="center" vertical="top"/>
    </xf>
    <xf numFmtId="0" fontId="84" fillId="0" borderId="7" xfId="0" applyFont="1" applyFill="1" applyBorder="1" applyAlignment="1">
      <alignment horizontal="center" vertical="top"/>
    </xf>
    <xf numFmtId="0" fontId="84" fillId="0" borderId="9" xfId="0" applyFont="1" applyFill="1" applyBorder="1" applyAlignment="1">
      <alignment horizontal="center" vertical="top"/>
    </xf>
    <xf numFmtId="0" fontId="0" fillId="0" borderId="9" xfId="0" applyFont="1" applyFill="1" applyBorder="1"/>
    <xf numFmtId="0" fontId="81" fillId="0" borderId="1" xfId="2" applyFont="1" applyBorder="1" applyAlignment="1">
      <alignment horizontal="center" vertical="top" wrapText="1"/>
    </xf>
    <xf numFmtId="15" fontId="81" fillId="0" borderId="1" xfId="2" quotePrefix="1" applyNumberFormat="1" applyFont="1" applyBorder="1" applyAlignment="1">
      <alignment horizontal="center" vertical="top" wrapText="1"/>
    </xf>
    <xf numFmtId="0" fontId="80" fillId="0" borderId="10" xfId="2" applyFont="1" applyBorder="1" applyAlignment="1">
      <alignment horizontal="left" vertical="center" wrapText="1" indent="1"/>
    </xf>
    <xf numFmtId="0" fontId="80" fillId="0" borderId="7" xfId="2" applyFont="1" applyBorder="1" applyAlignment="1">
      <alignment horizontal="left" vertical="center" wrapText="1" indent="1"/>
    </xf>
    <xf numFmtId="0" fontId="80" fillId="0" borderId="9" xfId="2" applyFont="1" applyBorder="1" applyAlignment="1">
      <alignment horizontal="left" vertical="center" wrapText="1" indent="1"/>
    </xf>
    <xf numFmtId="9" fontId="80" fillId="0" borderId="10" xfId="2" applyNumberFormat="1" applyFont="1" applyBorder="1" applyAlignment="1">
      <alignment horizontal="center" vertical="center" wrapText="1"/>
    </xf>
    <xf numFmtId="0" fontId="80" fillId="0" borderId="9" xfId="2" applyFont="1" applyBorder="1" applyAlignment="1">
      <alignment horizontal="center" vertical="center" wrapText="1"/>
    </xf>
    <xf numFmtId="9" fontId="80" fillId="0" borderId="1" xfId="2" applyNumberFormat="1" applyFont="1" applyBorder="1" applyAlignment="1">
      <alignment horizontal="center" vertical="center"/>
    </xf>
    <xf numFmtId="0" fontId="80" fillId="0" borderId="1" xfId="2" applyFont="1" applyBorder="1" applyAlignment="1">
      <alignment horizontal="center" vertical="center"/>
    </xf>
    <xf numFmtId="0" fontId="80" fillId="0" borderId="18" xfId="2" applyFont="1" applyBorder="1" applyAlignment="1">
      <alignment horizontal="left" wrapText="1" indent="2"/>
    </xf>
    <xf numFmtId="0" fontId="80" fillId="0" borderId="12" xfId="2" applyFont="1" applyBorder="1" applyAlignment="1">
      <alignment horizontal="left" wrapText="1" indent="2"/>
    </xf>
    <xf numFmtId="0" fontId="80" fillId="2" borderId="1" xfId="2" applyFont="1" applyFill="1" applyBorder="1" applyAlignment="1">
      <alignment horizontal="center" vertical="center" wrapText="1"/>
    </xf>
    <xf numFmtId="0" fontId="81" fillId="0" borderId="10" xfId="2" applyFont="1" applyBorder="1" applyAlignment="1">
      <alignment horizontal="center" vertical="top" wrapText="1"/>
    </xf>
    <xf numFmtId="0" fontId="81" fillId="0" borderId="9" xfId="2" applyFont="1" applyBorder="1" applyAlignment="1">
      <alignment horizontal="center" vertical="top" wrapText="1"/>
    </xf>
    <xf numFmtId="15" fontId="81" fillId="0" borderId="1" xfId="2" applyNumberFormat="1" applyFont="1" applyBorder="1" applyAlignment="1">
      <alignment horizontal="center" vertical="top" wrapText="1"/>
    </xf>
    <xf numFmtId="0" fontId="81" fillId="0" borderId="1" xfId="2" quotePrefix="1" applyFont="1" applyBorder="1" applyAlignment="1">
      <alignment horizontal="center" vertical="top" wrapText="1"/>
    </xf>
    <xf numFmtId="15" fontId="81" fillId="0" borderId="1" xfId="2" applyNumberFormat="1" applyFont="1" applyBorder="1" applyAlignment="1">
      <alignment horizontal="center" vertical="top"/>
    </xf>
    <xf numFmtId="0" fontId="80" fillId="0" borderId="0" xfId="2" applyFont="1" applyAlignment="1">
      <alignment horizontal="center"/>
    </xf>
    <xf numFmtId="0" fontId="81" fillId="0" borderId="12" xfId="2" quotePrefix="1" applyFont="1" applyBorder="1" applyAlignment="1">
      <alignment horizontal="center"/>
    </xf>
    <xf numFmtId="0" fontId="81" fillId="0" borderId="12" xfId="2" applyFont="1" applyBorder="1" applyAlignment="1">
      <alignment horizontal="center"/>
    </xf>
    <xf numFmtId="0" fontId="80" fillId="0" borderId="12" xfId="2" applyFont="1" applyBorder="1" applyAlignment="1">
      <alignment horizontal="left"/>
    </xf>
    <xf numFmtId="0" fontId="80" fillId="2" borderId="10" xfId="2" applyFont="1" applyFill="1" applyBorder="1" applyAlignment="1">
      <alignment horizontal="center"/>
    </xf>
    <xf numFmtId="0" fontId="80" fillId="2" borderId="7" xfId="2" applyFont="1" applyFill="1" applyBorder="1" applyAlignment="1">
      <alignment horizontal="center"/>
    </xf>
    <xf numFmtId="0" fontId="80" fillId="2" borderId="9" xfId="2" applyFont="1" applyFill="1" applyBorder="1" applyAlignment="1">
      <alignment horizontal="center"/>
    </xf>
    <xf numFmtId="0" fontId="80" fillId="2" borderId="1" xfId="2" applyFont="1" applyFill="1" applyBorder="1" applyAlignment="1">
      <alignment horizontal="center"/>
    </xf>
    <xf numFmtId="0" fontId="80" fillId="0" borderId="1" xfId="2" applyNumberFormat="1" applyFont="1" applyBorder="1" applyAlignment="1">
      <alignment horizontal="center" vertical="center"/>
    </xf>
    <xf numFmtId="0" fontId="80" fillId="0" borderId="1" xfId="3" applyNumberFormat="1" applyFont="1" applyBorder="1" applyAlignment="1">
      <alignment horizontal="center" vertical="center"/>
    </xf>
    <xf numFmtId="0" fontId="80" fillId="0" borderId="10" xfId="2" applyNumberFormat="1" applyFont="1" applyBorder="1" applyAlignment="1">
      <alignment horizontal="center" vertical="center" wrapText="1"/>
    </xf>
    <xf numFmtId="0" fontId="80" fillId="0" borderId="9" xfId="2" applyNumberFormat="1" applyFont="1" applyBorder="1" applyAlignment="1">
      <alignment horizontal="center" vertical="center" wrapText="1"/>
    </xf>
    <xf numFmtId="4" fontId="81" fillId="0" borderId="1" xfId="2" applyNumberFormat="1" applyFont="1" applyBorder="1" applyAlignment="1">
      <alignment horizontal="center" vertical="center" wrapText="1"/>
    </xf>
    <xf numFmtId="9" fontId="82" fillId="0" borderId="1" xfId="4" applyFont="1" applyBorder="1" applyAlignment="1">
      <alignment horizontal="center" vertical="center" wrapText="1"/>
    </xf>
    <xf numFmtId="0" fontId="80" fillId="2" borderId="1" xfId="2" applyFont="1" applyFill="1" applyBorder="1" applyAlignment="1">
      <alignment horizontal="center" vertical="center"/>
    </xf>
    <xf numFmtId="0" fontId="80" fillId="2" borderId="1" xfId="2" applyFont="1" applyFill="1" applyBorder="1" applyAlignment="1">
      <alignment horizontal="left" wrapText="1" indent="2"/>
    </xf>
    <xf numFmtId="0" fontId="80" fillId="2" borderId="20" xfId="2" applyFont="1" applyFill="1" applyBorder="1" applyAlignment="1">
      <alignment horizontal="center" vertical="center" wrapText="1"/>
    </xf>
    <xf numFmtId="0" fontId="80" fillId="2" borderId="21" xfId="2" applyFont="1" applyFill="1" applyBorder="1" applyAlignment="1">
      <alignment horizontal="center" vertical="center" wrapText="1"/>
    </xf>
    <xf numFmtId="0" fontId="80" fillId="2" borderId="15" xfId="2" applyFont="1" applyFill="1" applyBorder="1" applyAlignment="1">
      <alignment horizontal="center" wrapText="1"/>
    </xf>
    <xf numFmtId="0" fontId="80" fillId="2" borderId="17" xfId="2" applyFont="1" applyFill="1" applyBorder="1" applyAlignment="1">
      <alignment horizontal="center" wrapText="1"/>
    </xf>
    <xf numFmtId="0" fontId="80" fillId="2" borderId="18" xfId="2" applyFont="1" applyFill="1" applyBorder="1" applyAlignment="1">
      <alignment horizontal="center" vertical="top" wrapText="1"/>
    </xf>
    <xf numFmtId="0" fontId="80" fillId="2" borderId="19" xfId="2" applyFont="1" applyFill="1" applyBorder="1" applyAlignment="1">
      <alignment horizontal="center" vertical="top" wrapText="1"/>
    </xf>
    <xf numFmtId="0" fontId="80" fillId="2" borderId="1" xfId="2" applyFont="1" applyFill="1" applyBorder="1" applyAlignment="1">
      <alignment horizontal="left" vertical="center" wrapText="1" indent="2"/>
    </xf>
    <xf numFmtId="9" fontId="80" fillId="2" borderId="1" xfId="4" applyFont="1" applyFill="1" applyBorder="1" applyAlignment="1">
      <alignment horizontal="center" vertical="center"/>
    </xf>
    <xf numFmtId="0" fontId="80" fillId="2" borderId="1" xfId="2" applyFont="1" applyFill="1" applyBorder="1" applyAlignment="1">
      <alignment horizontal="left" vertical="center" indent="2"/>
    </xf>
    <xf numFmtId="0" fontId="81" fillId="0" borderId="1" xfId="2" applyFont="1" applyBorder="1" applyAlignment="1">
      <alignment horizontal="center"/>
    </xf>
    <xf numFmtId="0" fontId="80" fillId="2" borderId="15" xfId="2" applyFont="1" applyFill="1" applyBorder="1" applyAlignment="1">
      <alignment horizontal="center" vertical="center"/>
    </xf>
    <xf numFmtId="0" fontId="80" fillId="2" borderId="16" xfId="2" applyFont="1" applyFill="1" applyBorder="1" applyAlignment="1">
      <alignment horizontal="center" vertical="center"/>
    </xf>
    <xf numFmtId="0" fontId="80" fillId="2" borderId="17" xfId="2" applyFont="1" applyFill="1" applyBorder="1" applyAlignment="1">
      <alignment horizontal="center" vertical="center"/>
    </xf>
    <xf numFmtId="0" fontId="80" fillId="2" borderId="18" xfId="2" applyFont="1" applyFill="1" applyBorder="1" applyAlignment="1">
      <alignment horizontal="center" vertical="center"/>
    </xf>
    <xf numFmtId="0" fontId="80" fillId="2" borderId="12" xfId="2" applyFont="1" applyFill="1" applyBorder="1" applyAlignment="1">
      <alignment horizontal="center" vertical="center"/>
    </xf>
    <xf numFmtId="0" fontId="80" fillId="2" borderId="19" xfId="2" applyFont="1" applyFill="1" applyBorder="1" applyAlignment="1">
      <alignment horizontal="center" vertical="center"/>
    </xf>
    <xf numFmtId="0" fontId="81" fillId="0" borderId="10" xfId="2" applyFont="1" applyFill="1" applyBorder="1" applyAlignment="1">
      <alignment horizontal="center" vertical="top" wrapText="1"/>
    </xf>
    <xf numFmtId="0" fontId="81" fillId="0" borderId="9" xfId="2" applyFont="1" applyFill="1" applyBorder="1" applyAlignment="1">
      <alignment horizontal="center" vertical="top" wrapText="1"/>
    </xf>
    <xf numFmtId="0" fontId="81" fillId="0" borderId="1" xfId="2" applyFont="1" applyFill="1" applyBorder="1" applyAlignment="1">
      <alignment horizontal="left" vertical="top" wrapText="1"/>
    </xf>
    <xf numFmtId="4" fontId="81" fillId="0" borderId="15" xfId="2" applyNumberFormat="1" applyFont="1" applyFill="1" applyBorder="1" applyAlignment="1">
      <alignment horizontal="center" vertical="top" wrapText="1"/>
    </xf>
    <xf numFmtId="4" fontId="81" fillId="0" borderId="17" xfId="2" applyNumberFormat="1" applyFont="1" applyFill="1" applyBorder="1" applyAlignment="1">
      <alignment horizontal="center" vertical="top" wrapText="1"/>
    </xf>
    <xf numFmtId="0" fontId="81" fillId="0" borderId="10" xfId="2" quotePrefix="1" applyFont="1" applyFill="1" applyBorder="1" applyAlignment="1">
      <alignment horizontal="center" vertical="top" wrapText="1"/>
    </xf>
    <xf numFmtId="0" fontId="81" fillId="0" borderId="7" xfId="2" applyFont="1" applyFill="1" applyBorder="1" applyAlignment="1">
      <alignment horizontal="center" vertical="top" wrapText="1"/>
    </xf>
    <xf numFmtId="0" fontId="81" fillId="0" borderId="7" xfId="2" applyFont="1" applyBorder="1" applyAlignment="1">
      <alignment horizontal="center" vertical="top" wrapText="1"/>
    </xf>
    <xf numFmtId="3" fontId="81" fillId="0" borderId="10" xfId="2" applyNumberFormat="1" applyFont="1" applyBorder="1" applyAlignment="1">
      <alignment horizontal="center" vertical="top"/>
    </xf>
    <xf numFmtId="3" fontId="81" fillId="0" borderId="7" xfId="2" applyNumberFormat="1" applyFont="1" applyBorder="1" applyAlignment="1">
      <alignment horizontal="center" vertical="top"/>
    </xf>
    <xf numFmtId="3" fontId="81" fillId="0" borderId="9" xfId="2" applyNumberFormat="1" applyFont="1" applyBorder="1" applyAlignment="1">
      <alignment horizontal="center" vertical="top"/>
    </xf>
    <xf numFmtId="15" fontId="81" fillId="0" borderId="10" xfId="2" quotePrefix="1" applyNumberFormat="1" applyFont="1" applyBorder="1" applyAlignment="1">
      <alignment horizontal="center" vertical="top"/>
    </xf>
    <xf numFmtId="15" fontId="81" fillId="0" borderId="7" xfId="2" applyNumberFormat="1" applyFont="1" applyBorder="1" applyAlignment="1">
      <alignment horizontal="center" vertical="top"/>
    </xf>
    <xf numFmtId="15" fontId="81" fillId="0" borderId="9" xfId="2" applyNumberFormat="1" applyFont="1" applyBorder="1" applyAlignment="1">
      <alignment horizontal="center" vertical="top"/>
    </xf>
    <xf numFmtId="169" fontId="81" fillId="0" borderId="10" xfId="2" applyNumberFormat="1" applyFont="1" applyBorder="1" applyAlignment="1">
      <alignment horizontal="center" vertical="top" wrapText="1"/>
    </xf>
    <xf numFmtId="169" fontId="81" fillId="0" borderId="9" xfId="2" applyNumberFormat="1" applyFont="1" applyBorder="1" applyAlignment="1">
      <alignment horizontal="center" vertical="top" wrapText="1"/>
    </xf>
    <xf numFmtId="0" fontId="81" fillId="0" borderId="10" xfId="2" applyFont="1" applyBorder="1" applyAlignment="1">
      <alignment horizontal="center"/>
    </xf>
    <xf numFmtId="0" fontId="81" fillId="0" borderId="7" xfId="2" applyFont="1" applyBorder="1" applyAlignment="1">
      <alignment horizontal="center"/>
    </xf>
    <xf numFmtId="0" fontId="81" fillId="0" borderId="9" xfId="2" applyFont="1" applyBorder="1" applyAlignment="1">
      <alignment horizontal="center"/>
    </xf>
    <xf numFmtId="3" fontId="81" fillId="0" borderId="10" xfId="2" applyNumberFormat="1" applyFont="1" applyBorder="1" applyAlignment="1">
      <alignment horizontal="center"/>
    </xf>
    <xf numFmtId="3" fontId="81" fillId="0" borderId="7" xfId="2" applyNumberFormat="1" applyFont="1" applyBorder="1" applyAlignment="1">
      <alignment horizontal="center"/>
    </xf>
    <xf numFmtId="3" fontId="81" fillId="0" borderId="9" xfId="2" applyNumberFormat="1" applyFont="1" applyBorder="1" applyAlignment="1">
      <alignment horizontal="center"/>
    </xf>
    <xf numFmtId="15" fontId="81" fillId="0" borderId="10" xfId="2" applyNumberFormat="1" applyFont="1" applyBorder="1" applyAlignment="1">
      <alignment horizontal="center"/>
    </xf>
    <xf numFmtId="15" fontId="81" fillId="0" borderId="7" xfId="2" applyNumberFormat="1" applyFont="1" applyBorder="1" applyAlignment="1">
      <alignment horizontal="center"/>
    </xf>
    <xf numFmtId="15" fontId="81" fillId="0" borderId="9" xfId="2" applyNumberFormat="1" applyFont="1" applyBorder="1" applyAlignment="1">
      <alignment horizontal="center"/>
    </xf>
    <xf numFmtId="169" fontId="81" fillId="0" borderId="10" xfId="2" applyNumberFormat="1" applyFont="1" applyBorder="1" applyAlignment="1">
      <alignment horizontal="center"/>
    </xf>
    <xf numFmtId="169" fontId="81" fillId="0" borderId="9" xfId="2" applyNumberFormat="1" applyFont="1" applyBorder="1" applyAlignment="1">
      <alignment horizontal="center"/>
    </xf>
    <xf numFmtId="10" fontId="80" fillId="2" borderId="1" xfId="4" applyNumberFormat="1" applyFont="1" applyFill="1" applyBorder="1" applyAlignment="1">
      <alignment horizontal="center" vertical="center"/>
    </xf>
    <xf numFmtId="0" fontId="80" fillId="2" borderId="10" xfId="2" applyFont="1" applyFill="1" applyBorder="1" applyAlignment="1">
      <alignment horizontal="center" vertical="center" wrapText="1"/>
    </xf>
    <xf numFmtId="0" fontId="80" fillId="2" borderId="7" xfId="2" applyFont="1" applyFill="1" applyBorder="1" applyAlignment="1">
      <alignment horizontal="center" vertical="center" wrapText="1"/>
    </xf>
    <xf numFmtId="0" fontId="80" fillId="2" borderId="9" xfId="2" applyFont="1" applyFill="1" applyBorder="1" applyAlignment="1">
      <alignment horizontal="center" vertical="center" wrapText="1"/>
    </xf>
    <xf numFmtId="0" fontId="80" fillId="2" borderId="10" xfId="2" applyFont="1" applyFill="1" applyBorder="1" applyAlignment="1">
      <alignment horizontal="center" vertical="center"/>
    </xf>
    <xf numFmtId="0" fontId="80" fillId="2" borderId="7" xfId="2" applyFont="1" applyFill="1" applyBorder="1" applyAlignment="1">
      <alignment horizontal="center" vertical="center"/>
    </xf>
    <xf numFmtId="0" fontId="80" fillId="2" borderId="9" xfId="2" applyFont="1" applyFill="1" applyBorder="1" applyAlignment="1">
      <alignment horizontal="center" vertical="center"/>
    </xf>
    <xf numFmtId="9" fontId="80" fillId="0" borderId="10" xfId="2" applyNumberFormat="1" applyFont="1" applyBorder="1" applyAlignment="1">
      <alignment horizontal="center" vertical="center"/>
    </xf>
    <xf numFmtId="0" fontId="80" fillId="0" borderId="9" xfId="2" applyFont="1" applyBorder="1" applyAlignment="1">
      <alignment horizontal="center" vertical="center"/>
    </xf>
    <xf numFmtId="0" fontId="80" fillId="2" borderId="15" xfId="2" applyFont="1" applyFill="1" applyBorder="1" applyAlignment="1">
      <alignment horizontal="center" vertical="center" wrapText="1"/>
    </xf>
    <xf numFmtId="0" fontId="80" fillId="2" borderId="16" xfId="2" applyFont="1" applyFill="1" applyBorder="1" applyAlignment="1">
      <alignment horizontal="center" vertical="center" wrapText="1"/>
    </xf>
    <xf numFmtId="0" fontId="80" fillId="2" borderId="17" xfId="2" applyFont="1" applyFill="1" applyBorder="1" applyAlignment="1">
      <alignment horizontal="center" vertical="center" wrapText="1"/>
    </xf>
    <xf numFmtId="0" fontId="80" fillId="2" borderId="18" xfId="2" applyFont="1" applyFill="1" applyBorder="1" applyAlignment="1">
      <alignment horizontal="center" vertical="center" wrapText="1"/>
    </xf>
    <xf numFmtId="0" fontId="80" fillId="2" borderId="12" xfId="2" applyFont="1" applyFill="1" applyBorder="1" applyAlignment="1">
      <alignment horizontal="center" vertical="center" wrapText="1"/>
    </xf>
    <xf numFmtId="0" fontId="80" fillId="2" borderId="19" xfId="2" applyFont="1" applyFill="1" applyBorder="1" applyAlignment="1">
      <alignment horizontal="center" vertical="center" wrapText="1"/>
    </xf>
    <xf numFmtId="0" fontId="81" fillId="0" borderId="1" xfId="2" applyFont="1" applyBorder="1" applyAlignment="1">
      <alignment horizontal="center" vertical="center" wrapText="1"/>
    </xf>
    <xf numFmtId="17" fontId="81" fillId="0" borderId="1" xfId="2" quotePrefix="1" applyNumberFormat="1" applyFont="1" applyBorder="1" applyAlignment="1">
      <alignment horizontal="center" vertical="center" wrapText="1"/>
    </xf>
    <xf numFmtId="0" fontId="81" fillId="0" borderId="10" xfId="2" applyFont="1" applyBorder="1" applyAlignment="1">
      <alignment horizontal="center" vertical="center" wrapText="1"/>
    </xf>
    <xf numFmtId="0" fontId="81" fillId="0" borderId="7" xfId="2" applyFont="1" applyBorder="1" applyAlignment="1">
      <alignment horizontal="center" vertical="center" wrapText="1"/>
    </xf>
    <xf numFmtId="0" fontId="81" fillId="0" borderId="9" xfId="2" applyFont="1" applyBorder="1" applyAlignment="1">
      <alignment horizontal="center" vertical="center" wrapText="1"/>
    </xf>
    <xf numFmtId="17" fontId="81" fillId="0" borderId="10" xfId="2" quotePrefix="1" applyNumberFormat="1" applyFont="1" applyFill="1" applyBorder="1" applyAlignment="1">
      <alignment horizontal="center" vertical="center" wrapText="1"/>
    </xf>
    <xf numFmtId="17" fontId="81" fillId="0" borderId="7" xfId="2" applyNumberFormat="1" applyFont="1" applyFill="1" applyBorder="1" applyAlignment="1">
      <alignment horizontal="center" vertical="center" wrapText="1"/>
    </xf>
    <xf numFmtId="17" fontId="81" fillId="0" borderId="9" xfId="2" applyNumberFormat="1" applyFont="1" applyFill="1" applyBorder="1" applyAlignment="1">
      <alignment horizontal="center" vertical="center" wrapText="1"/>
    </xf>
    <xf numFmtId="0" fontId="81" fillId="0" borderId="10" xfId="2" applyFont="1" applyFill="1" applyBorder="1" applyAlignment="1">
      <alignment horizontal="center" vertical="center" wrapText="1"/>
    </xf>
    <xf numFmtId="0" fontId="81" fillId="0" borderId="7" xfId="2" applyFont="1" applyFill="1" applyBorder="1" applyAlignment="1">
      <alignment horizontal="center" vertical="center" wrapText="1"/>
    </xf>
    <xf numFmtId="0" fontId="81" fillId="0" borderId="9" xfId="2" applyFont="1" applyFill="1" applyBorder="1" applyAlignment="1">
      <alignment horizontal="center" vertical="center" wrapText="1"/>
    </xf>
    <xf numFmtId="0" fontId="80" fillId="2" borderId="18" xfId="2" applyFont="1" applyFill="1" applyBorder="1" applyAlignment="1">
      <alignment horizontal="left" vertical="center" wrapText="1" indent="2"/>
    </xf>
    <xf numFmtId="0" fontId="80" fillId="2" borderId="12" xfId="2" applyFont="1" applyFill="1" applyBorder="1" applyAlignment="1">
      <alignment horizontal="left" vertical="center" wrapText="1" indent="2"/>
    </xf>
    <xf numFmtId="0" fontId="81" fillId="0" borderId="0" xfId="2" applyFont="1" applyAlignment="1">
      <alignment horizontal="center"/>
    </xf>
    <xf numFmtId="0" fontId="80" fillId="0" borderId="12" xfId="2" applyFont="1" applyBorder="1" applyAlignment="1">
      <alignment horizontal="center"/>
    </xf>
    <xf numFmtId="0" fontId="80" fillId="0" borderId="12" xfId="2" quotePrefix="1" applyFont="1" applyBorder="1" applyAlignment="1">
      <alignment horizontal="center"/>
    </xf>
    <xf numFmtId="0" fontId="81" fillId="0" borderId="16" xfId="2" applyFont="1" applyBorder="1" applyAlignment="1">
      <alignment horizontal="center"/>
    </xf>
    <xf numFmtId="0" fontId="81" fillId="0" borderId="0" xfId="2" applyFont="1" applyBorder="1" applyAlignment="1">
      <alignment horizontal="center"/>
    </xf>
    <xf numFmtId="17" fontId="81" fillId="0" borderId="10" xfId="2" applyNumberFormat="1" applyFont="1" applyBorder="1" applyAlignment="1">
      <alignment horizontal="center" vertical="center" wrapText="1"/>
    </xf>
    <xf numFmtId="17" fontId="81" fillId="0" borderId="7" xfId="2" applyNumberFormat="1" applyFont="1" applyBorder="1" applyAlignment="1">
      <alignment horizontal="center" vertical="center" wrapText="1"/>
    </xf>
    <xf numFmtId="17" fontId="81" fillId="0" borderId="9" xfId="2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5" fontId="31" fillId="0" borderId="0" xfId="0" applyNumberFormat="1" applyFont="1" applyFill="1" applyBorder="1" applyAlignment="1" applyProtection="1">
      <alignment horizontal="left" vertical="center" readingOrder="1"/>
      <protection locked="0"/>
    </xf>
    <xf numFmtId="15" fontId="17" fillId="0" borderId="30" xfId="0" applyNumberFormat="1" applyFont="1" applyFill="1" applyBorder="1" applyAlignment="1" applyProtection="1">
      <alignment horizontal="left" vertical="center" readingOrder="1"/>
      <protection locked="0"/>
    </xf>
    <xf numFmtId="0" fontId="13" fillId="4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54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4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4" borderId="5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48" xfId="0" applyNumberFormat="1" applyFont="1" applyFill="1" applyBorder="1" applyAlignment="1" applyProtection="1">
      <alignment horizontal="center" vertical="center" wrapText="1" readingOrder="1"/>
      <protection locked="0"/>
    </xf>
    <xf numFmtId="43" fontId="13" fillId="4" borderId="49" xfId="5" applyFont="1" applyFill="1" applyBorder="1" applyAlignment="1" applyProtection="1">
      <alignment horizontal="center" vertical="center" wrapText="1" readingOrder="1"/>
      <protection locked="0"/>
    </xf>
    <xf numFmtId="43" fontId="13" fillId="4" borderId="56" xfId="5" applyFont="1" applyFill="1" applyBorder="1" applyAlignment="1" applyProtection="1">
      <alignment horizontal="center" vertical="center" wrapText="1" readingOrder="1"/>
      <protection locked="0"/>
    </xf>
    <xf numFmtId="9" fontId="13" fillId="4" borderId="49" xfId="1" applyFont="1" applyFill="1" applyBorder="1" applyAlignment="1" applyProtection="1">
      <alignment horizontal="center" vertical="center" wrapText="1" readingOrder="1"/>
      <protection locked="0"/>
    </xf>
    <xf numFmtId="9" fontId="13" fillId="4" borderId="56" xfId="1" applyFont="1" applyFill="1" applyBorder="1" applyAlignment="1" applyProtection="1">
      <alignment horizontal="center" vertical="center" wrapText="1" readingOrder="1"/>
      <protection locked="0"/>
    </xf>
    <xf numFmtId="43" fontId="13" fillId="4" borderId="47" xfId="5" applyFont="1" applyFill="1" applyBorder="1" applyAlignment="1" applyProtection="1">
      <alignment horizontal="center" vertical="center" wrapText="1" readingOrder="1"/>
      <protection locked="0"/>
    </xf>
    <xf numFmtId="43" fontId="13" fillId="4" borderId="54" xfId="5" applyFont="1" applyFill="1" applyBorder="1" applyAlignment="1" applyProtection="1">
      <alignment horizontal="center" vertical="center" wrapText="1" readingOrder="1"/>
      <protection locked="0"/>
    </xf>
    <xf numFmtId="43" fontId="32" fillId="8" borderId="60" xfId="5" applyFont="1" applyFill="1" applyBorder="1" applyAlignment="1">
      <alignment horizontal="center"/>
    </xf>
    <xf numFmtId="43" fontId="32" fillId="8" borderId="0" xfId="5" applyFont="1" applyFill="1" applyBorder="1" applyAlignment="1">
      <alignment horizontal="center"/>
    </xf>
    <xf numFmtId="9" fontId="13" fillId="4" borderId="47" xfId="1" applyFont="1" applyFill="1" applyBorder="1" applyAlignment="1" applyProtection="1">
      <alignment horizontal="center" vertical="center" textRotation="90" wrapText="1" readingOrder="1"/>
      <protection locked="0"/>
    </xf>
    <xf numFmtId="9" fontId="13" fillId="4" borderId="54" xfId="1" applyFont="1" applyFill="1" applyBorder="1" applyAlignment="1" applyProtection="1">
      <alignment horizontal="center" vertical="center" textRotation="90" wrapText="1" readingOrder="1"/>
      <protection locked="0"/>
    </xf>
    <xf numFmtId="0" fontId="17" fillId="0" borderId="0" xfId="6" applyFont="1" applyAlignment="1">
      <alignment horizontal="left" vertical="center" wrapText="1"/>
    </xf>
    <xf numFmtId="0" fontId="17" fillId="0" borderId="0" xfId="6" applyFont="1" applyAlignment="1">
      <alignment horizontal="right" vertical="center" wrapText="1"/>
    </xf>
    <xf numFmtId="0" fontId="17" fillId="0" borderId="0" xfId="6" applyFont="1" applyAlignment="1">
      <alignment horizontal="center" vertical="center" wrapText="1"/>
    </xf>
    <xf numFmtId="0" fontId="17" fillId="0" borderId="63" xfId="6" applyFont="1" applyBorder="1" applyAlignment="1">
      <alignment horizontal="center" wrapText="1"/>
    </xf>
    <xf numFmtId="0" fontId="17" fillId="0" borderId="67" xfId="6" applyFont="1" applyBorder="1" applyAlignment="1">
      <alignment horizontal="center" wrapText="1"/>
    </xf>
    <xf numFmtId="0" fontId="17" fillId="0" borderId="68" xfId="6" applyFont="1" applyBorder="1" applyAlignment="1">
      <alignment horizontal="center" wrapText="1"/>
    </xf>
    <xf numFmtId="0" fontId="17" fillId="0" borderId="63" xfId="6" applyNumberFormat="1" applyFont="1" applyBorder="1" applyAlignment="1">
      <alignment horizontal="center" wrapText="1"/>
    </xf>
    <xf numFmtId="0" fontId="17" fillId="0" borderId="67" xfId="6" applyNumberFormat="1" applyFont="1" applyBorder="1" applyAlignment="1">
      <alignment horizontal="center" wrapText="1"/>
    </xf>
    <xf numFmtId="0" fontId="17" fillId="0" borderId="68" xfId="6" applyNumberFormat="1" applyFont="1" applyBorder="1" applyAlignment="1">
      <alignment horizontal="center" wrapText="1"/>
    </xf>
    <xf numFmtId="0" fontId="17" fillId="0" borderId="64" xfId="6" applyFont="1" applyBorder="1" applyAlignment="1">
      <alignment horizontal="center" wrapText="1"/>
    </xf>
    <xf numFmtId="0" fontId="17" fillId="0" borderId="65" xfId="6" applyFont="1" applyBorder="1" applyAlignment="1">
      <alignment horizontal="center" wrapText="1"/>
    </xf>
    <xf numFmtId="0" fontId="17" fillId="0" borderId="66" xfId="6" applyFont="1" applyBorder="1" applyAlignment="1">
      <alignment horizontal="center" wrapText="1"/>
    </xf>
    <xf numFmtId="0" fontId="13" fillId="0" borderId="0" xfId="6" applyFont="1" applyAlignment="1">
      <alignment wrapText="1"/>
    </xf>
    <xf numFmtId="0" fontId="85" fillId="0" borderId="10" xfId="0" applyFont="1" applyFill="1" applyBorder="1" applyAlignment="1">
      <alignment horizontal="center" vertical="center"/>
    </xf>
    <xf numFmtId="0" fontId="85" fillId="0" borderId="7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17" fontId="85" fillId="0" borderId="1" xfId="0" applyNumberFormat="1" applyFont="1" applyFill="1" applyBorder="1" applyAlignment="1">
      <alignment horizontal="center" vertical="top" wrapText="1"/>
    </xf>
    <xf numFmtId="0" fontId="85" fillId="0" borderId="1" xfId="0" quotePrefix="1" applyFont="1" applyFill="1" applyBorder="1" applyAlignment="1">
      <alignment horizontal="center" vertical="center"/>
    </xf>
    <xf numFmtId="0" fontId="84" fillId="0" borderId="10" xfId="0" quotePrefix="1" applyFont="1" applyFill="1" applyBorder="1" applyAlignment="1">
      <alignment horizontal="center" vertical="center"/>
    </xf>
    <xf numFmtId="0" fontId="86" fillId="0" borderId="0" xfId="52" applyFont="1" applyFill="1" applyAlignment="1">
      <alignment vertical="top"/>
    </xf>
    <xf numFmtId="17" fontId="85" fillId="0" borderId="1" xfId="0" quotePrefix="1" applyNumberFormat="1" applyFont="1" applyFill="1" applyBorder="1" applyAlignment="1">
      <alignment horizontal="center" vertical="top" wrapText="1"/>
    </xf>
  </cellXfs>
  <cellStyles count="53">
    <cellStyle name="Bad" xfId="8" builtinId="27"/>
    <cellStyle name="Comma" xfId="5" builtinId="3"/>
    <cellStyle name="Comma 10" xfId="11"/>
    <cellStyle name="Comma 13 2" xfId="12"/>
    <cellStyle name="Comma 2" xfId="3"/>
    <cellStyle name="Comma 2 2" xfId="13"/>
    <cellStyle name="Comma 2 2 2" xfId="14"/>
    <cellStyle name="Comma 2 3" xfId="15"/>
    <cellStyle name="Comma 3" xfId="16"/>
    <cellStyle name="Comma 3 2" xfId="17"/>
    <cellStyle name="Comma 3 2 2" xfId="18"/>
    <cellStyle name="Comma 4" xfId="19"/>
    <cellStyle name="Comma 4 2" xfId="20"/>
    <cellStyle name="Comma 4 2 2" xfId="21"/>
    <cellStyle name="Comma 4 3" xfId="22"/>
    <cellStyle name="Comma 4 4" xfId="23"/>
    <cellStyle name="Comma 5" xfId="24"/>
    <cellStyle name="Comma 5 2" xfId="25"/>
    <cellStyle name="Comma 6" xfId="26"/>
    <cellStyle name="Comma 7" xfId="27"/>
    <cellStyle name="Comma 8" xfId="28"/>
    <cellStyle name="Currency 2" xfId="29"/>
    <cellStyle name="Currency 2 2" xfId="30"/>
    <cellStyle name="Excel Built-in Normal" xfId="31"/>
    <cellStyle name="Good" xfId="9" builtinId="26"/>
    <cellStyle name="Hyperlink" xfId="7" builtinId="8"/>
    <cellStyle name="Normal" xfId="0" builtinId="0"/>
    <cellStyle name="Normal 10" xfId="32"/>
    <cellStyle name="Normal 11" xfId="33"/>
    <cellStyle name="Normal 12" xfId="52"/>
    <cellStyle name="Normal 2" xfId="2"/>
    <cellStyle name="Normal 2 2" xfId="34"/>
    <cellStyle name="Normal 3" xfId="6"/>
    <cellStyle name="Normal 3 2" xfId="35"/>
    <cellStyle name="Normal 3 3" xfId="36"/>
    <cellStyle name="Normal 3 3 2" xfId="37"/>
    <cellStyle name="Normal 3 3 3" xfId="38"/>
    <cellStyle name="Normal 4" xfId="10"/>
    <cellStyle name="Normal 4 2" xfId="51"/>
    <cellStyle name="Normal 5" xfId="39"/>
    <cellStyle name="Normal 5 2" xfId="40"/>
    <cellStyle name="Normal 6" xfId="41"/>
    <cellStyle name="Normal 7" xfId="42"/>
    <cellStyle name="Normal 7 2" xfId="43"/>
    <cellStyle name="Normal 7 3" xfId="44"/>
    <cellStyle name="Normal 7 4" xfId="45"/>
    <cellStyle name="Normal 8" xfId="46"/>
    <cellStyle name="Normal 9" xfId="47"/>
    <cellStyle name="Percent" xfId="1" builtinId="5"/>
    <cellStyle name="Percent 2" xfId="4"/>
    <cellStyle name="Percent 3" xfId="48"/>
    <cellStyle name="Percent 3 2" xfId="49"/>
    <cellStyle name="Percent 4" xfId="5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66"/>
      <color rgb="FF00CC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07/relationships/hdphoto" Target="../media/hdphoto2.wdp"/><Relationship Id="rId1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476251</xdr:colOff>
      <xdr:row>247</xdr:row>
      <xdr:rowOff>122463</xdr:rowOff>
    </xdr:from>
    <xdr:to>
      <xdr:col>5</xdr:col>
      <xdr:colOff>546093</xdr:colOff>
      <xdr:row>249</xdr:row>
      <xdr:rowOff>228767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037" y="119334642"/>
          <a:ext cx="818235" cy="62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1</xdr:col>
      <xdr:colOff>676827</xdr:colOff>
      <xdr:row>249</xdr:row>
      <xdr:rowOff>235564</xdr:rowOff>
    </xdr:to>
    <xdr:pic>
      <xdr:nvPicPr>
        <xdr:cNvPr id="3" name="Picture 2" descr="C:\Users\pjaduran1293\Pictures\Scan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biLevel thresh="75000"/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23194" b="79922" l="28580" r="68839">
                      <a14:foregroundMark x1="47752" y1="57659" x2="47752" y2="57659"/>
                      <a14:foregroundMark x1="46822" y1="63636" x2="46822" y2="63636"/>
                      <a14:foregroundMark x1="57674" y1="44458" x2="57674" y2="44458"/>
                      <a14:foregroundMark x1="47752" y1="48070" x2="47752" y2="48070"/>
                      <a14:foregroundMark x1="54574" y1="51681" x2="54574" y2="51681"/>
                      <a14:foregroundMark x1="54109" y1="53051" x2="54109" y2="53051"/>
                      <a14:foregroundMark x1="51628" y1="64384" x2="51628" y2="64384"/>
                      <a14:foregroundMark x1="56434" y1="38979" x2="56434" y2="38979"/>
                    </a14:backgroundRemoval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23548" t="16103" r="26129" b="12987"/>
        <a:stretch/>
      </xdr:blipFill>
      <xdr:spPr bwMode="auto">
        <a:xfrm rot="16200000">
          <a:off x="383917" y="119086797"/>
          <a:ext cx="494099" cy="12619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54430</xdr:colOff>
      <xdr:row>281</xdr:row>
      <xdr:rowOff>122465</xdr:rowOff>
    </xdr:from>
    <xdr:to>
      <xdr:col>2</xdr:col>
      <xdr:colOff>826508</xdr:colOff>
      <xdr:row>285</xdr:row>
      <xdr:rowOff>58673</xdr:rowOff>
    </xdr:to>
    <xdr:pic>
      <xdr:nvPicPr>
        <xdr:cNvPr id="2" name="Picture 1" descr="C:\Users\pjaduran1293\Pictures\Scan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backgroundRemoval t="23194" b="79922" l="28580" r="68839">
                      <a14:foregroundMark x1="47752" y1="57659" x2="47752" y2="57659"/>
                      <a14:foregroundMark x1="46822" y1="63636" x2="46822" y2="63636"/>
                      <a14:foregroundMark x1="57674" y1="44458" x2="57674" y2="44458"/>
                      <a14:foregroundMark x1="47752" y1="48070" x2="47752" y2="48070"/>
                      <a14:foregroundMark x1="54574" y1="51681" x2="54574" y2="51681"/>
                      <a14:foregroundMark x1="54109" y1="53051" x2="54109" y2="53051"/>
                      <a14:foregroundMark x1="51628" y1="64384" x2="51628" y2="64384"/>
                      <a14:foregroundMark x1="56434" y1="38979" x2="56434" y2="38979"/>
                    </a14:backgroundRemoval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23548" t="16103" r="26129" b="12987"/>
        <a:stretch/>
      </xdr:blipFill>
      <xdr:spPr bwMode="auto">
        <a:xfrm rot="16200000">
          <a:off x="329491" y="58766333"/>
          <a:ext cx="711814" cy="12619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381000</xdr:colOff>
      <xdr:row>281</xdr:row>
      <xdr:rowOff>149678</xdr:rowOff>
    </xdr:from>
    <xdr:to>
      <xdr:col>14</xdr:col>
      <xdr:colOff>12692</xdr:colOff>
      <xdr:row>284</xdr:row>
      <xdr:rowOff>198832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2464" y="59068607"/>
          <a:ext cx="815514" cy="62065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281</xdr:row>
      <xdr:rowOff>122463</xdr:rowOff>
    </xdr:from>
    <xdr:to>
      <xdr:col>7</xdr:col>
      <xdr:colOff>292395</xdr:colOff>
      <xdr:row>288</xdr:row>
      <xdr:rowOff>68800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6" y="59041392"/>
          <a:ext cx="1979680" cy="12390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\MGBROII-Target2018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"/>
      <sheetName val="Instruction"/>
      <sheetName val="TargetTemplate"/>
      <sheetName val="Comments &amp; Queri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gb2@yaho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C17" sqref="C17:C18"/>
    </sheetView>
  </sheetViews>
  <sheetFormatPr defaultRowHeight="15"/>
  <cols>
    <col min="1" max="1" width="41.7109375" customWidth="1"/>
  </cols>
  <sheetData>
    <row r="1" spans="1:1" ht="17.25">
      <c r="A1" s="2" t="s">
        <v>175</v>
      </c>
    </row>
    <row r="2" spans="1:1" ht="17.25">
      <c r="A2" s="2" t="s">
        <v>161</v>
      </c>
    </row>
    <row r="3" spans="1:1" ht="17.25">
      <c r="A3" s="2" t="s">
        <v>162</v>
      </c>
    </row>
    <row r="4" spans="1:1" ht="17.25">
      <c r="A4" s="2" t="s">
        <v>163</v>
      </c>
    </row>
    <row r="5" spans="1:1" ht="17.25">
      <c r="A5" s="2" t="s">
        <v>164</v>
      </c>
    </row>
    <row r="6" spans="1:1" ht="17.25">
      <c r="A6" s="2" t="s">
        <v>174</v>
      </c>
    </row>
    <row r="7" spans="1:1" ht="17.25">
      <c r="A7" s="2" t="s">
        <v>165</v>
      </c>
    </row>
    <row r="8" spans="1:1" ht="17.25">
      <c r="A8" s="2" t="s">
        <v>166</v>
      </c>
    </row>
    <row r="9" spans="1:1" ht="17.25">
      <c r="A9" s="2" t="s">
        <v>167</v>
      </c>
    </row>
    <row r="10" spans="1:1" ht="17.25">
      <c r="A10" s="2" t="s">
        <v>168</v>
      </c>
    </row>
    <row r="11" spans="1:1" ht="17.25">
      <c r="A11" s="2" t="s">
        <v>169</v>
      </c>
    </row>
    <row r="12" spans="1:1" ht="17.25">
      <c r="A12" s="2" t="s">
        <v>170</v>
      </c>
    </row>
    <row r="13" spans="1:1" ht="17.25">
      <c r="A13" s="2" t="s">
        <v>171</v>
      </c>
    </row>
    <row r="14" spans="1:1" ht="17.25">
      <c r="A14" s="2" t="s">
        <v>172</v>
      </c>
    </row>
    <row r="15" spans="1:1" ht="17.25">
      <c r="A15" s="2" t="s">
        <v>173</v>
      </c>
    </row>
  </sheetData>
  <pageMargins left="0.7" right="0.7" top="0.75" bottom="0.75" header="0.3" footer="0.3"/>
  <pageSetup orientation="portrait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Z286"/>
  <sheetViews>
    <sheetView showGridLines="0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15" sqref="O15"/>
    </sheetView>
  </sheetViews>
  <sheetFormatPr defaultColWidth="20.42578125" defaultRowHeight="12.75" outlineLevelRow="1"/>
  <cols>
    <col min="1" max="1" width="15.85546875" style="116" hidden="1" customWidth="1"/>
    <col min="2" max="2" width="7.28515625" style="116" customWidth="1"/>
    <col min="3" max="3" width="72.28515625" style="117" customWidth="1"/>
    <col min="4" max="4" width="6.28515625" style="117" customWidth="1"/>
    <col min="5" max="8" width="6.28515625" style="115" customWidth="1"/>
    <col min="9" max="10" width="6.7109375" style="115" customWidth="1"/>
    <col min="11" max="11" width="7.28515625" style="126" customWidth="1"/>
    <col min="12" max="13" width="17.7109375" style="121" customWidth="1"/>
    <col min="14" max="14" width="17.7109375" style="124" customWidth="1"/>
    <col min="15" max="18" width="17.7109375" style="121" customWidth="1"/>
    <col min="19" max="20" width="7.28515625" style="124" customWidth="1"/>
    <col min="21" max="21" width="24.85546875" style="118" customWidth="1"/>
    <col min="22" max="22" width="16.28515625" style="503" hidden="1" customWidth="1"/>
    <col min="23" max="23" width="15.7109375" style="121" hidden="1" customWidth="1"/>
    <col min="24" max="24" width="15" style="503" hidden="1" customWidth="1"/>
    <col min="25" max="25" width="14.5703125" style="121" hidden="1" customWidth="1"/>
    <col min="26" max="26" width="13.85546875" style="503" hidden="1" customWidth="1"/>
    <col min="27" max="27" width="20.42578125" style="115" customWidth="1"/>
    <col min="28" max="16384" width="20.42578125" style="115"/>
  </cols>
  <sheetData>
    <row r="1" spans="1:26" s="421" customFormat="1" ht="32.25" customHeight="1">
      <c r="A1" s="1258" t="s">
        <v>278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  <c r="V1" s="496"/>
      <c r="W1" s="490"/>
      <c r="X1" s="496"/>
      <c r="Y1" s="491"/>
      <c r="Z1" s="496"/>
    </row>
    <row r="2" spans="1:26" s="421" customFormat="1" ht="15.75">
      <c r="A2" s="1259" t="s">
        <v>473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496"/>
      <c r="W2" s="491"/>
      <c r="X2" s="496"/>
      <c r="Y2" s="491"/>
      <c r="Z2" s="496"/>
    </row>
    <row r="3" spans="1:26" s="421" customFormat="1" ht="15.75" thickBot="1">
      <c r="A3" s="1260" t="s">
        <v>279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496"/>
      <c r="W3" s="491"/>
      <c r="X3" s="496"/>
      <c r="Y3" s="491"/>
      <c r="Z3" s="496"/>
    </row>
    <row r="4" spans="1:26" s="119" customFormat="1" ht="15" thickBot="1">
      <c r="A4" s="1261" t="s">
        <v>287</v>
      </c>
      <c r="B4" s="1261" t="s">
        <v>159</v>
      </c>
      <c r="C4" s="1263" t="s">
        <v>160</v>
      </c>
      <c r="D4" s="1265" t="s">
        <v>282</v>
      </c>
      <c r="E4" s="1266"/>
      <c r="F4" s="1266"/>
      <c r="G4" s="1266"/>
      <c r="H4" s="1266"/>
      <c r="I4" s="1266"/>
      <c r="J4" s="1267"/>
      <c r="K4" s="1268" t="s">
        <v>284</v>
      </c>
      <c r="L4" s="1269"/>
      <c r="M4" s="1269"/>
      <c r="N4" s="1269"/>
      <c r="O4" s="1269"/>
      <c r="P4" s="1269"/>
      <c r="Q4" s="1269"/>
      <c r="R4" s="1269"/>
      <c r="S4" s="1269"/>
      <c r="T4" s="1269"/>
      <c r="U4" s="1261" t="s">
        <v>339</v>
      </c>
      <c r="V4" s="497"/>
      <c r="W4" s="492"/>
      <c r="X4" s="497"/>
      <c r="Y4" s="492"/>
      <c r="Z4" s="497"/>
    </row>
    <row r="5" spans="1:26" s="119" customFormat="1" ht="15" thickBot="1">
      <c r="A5" s="1262"/>
      <c r="B5" s="1262"/>
      <c r="C5" s="1264"/>
      <c r="D5" s="1265" t="s">
        <v>1</v>
      </c>
      <c r="E5" s="1266"/>
      <c r="F5" s="1267"/>
      <c r="G5" s="1265" t="s">
        <v>450</v>
      </c>
      <c r="H5" s="1266"/>
      <c r="I5" s="1266"/>
      <c r="J5" s="1267"/>
      <c r="K5" s="1261" t="s">
        <v>283</v>
      </c>
      <c r="L5" s="1275" t="s">
        <v>285</v>
      </c>
      <c r="M5" s="1275" t="s">
        <v>286</v>
      </c>
      <c r="N5" s="1279" t="s">
        <v>334</v>
      </c>
      <c r="O5" s="1271" t="s">
        <v>336</v>
      </c>
      <c r="P5" s="1272"/>
      <c r="Q5" s="1271" t="s">
        <v>337</v>
      </c>
      <c r="R5" s="1272"/>
      <c r="S5" s="1273" t="s">
        <v>338</v>
      </c>
      <c r="T5" s="1274"/>
      <c r="U5" s="1262"/>
      <c r="V5" s="497"/>
      <c r="W5" s="492"/>
      <c r="X5" s="497"/>
      <c r="Y5" s="492"/>
      <c r="Z5" s="497"/>
    </row>
    <row r="6" spans="1:26" s="119" customFormat="1" ht="58.5" customHeight="1" thickBot="1">
      <c r="A6" s="1262"/>
      <c r="B6" s="1262"/>
      <c r="C6" s="1264"/>
      <c r="D6" s="122" t="s">
        <v>2</v>
      </c>
      <c r="E6" s="122" t="s">
        <v>178</v>
      </c>
      <c r="F6" s="122" t="s">
        <v>179</v>
      </c>
      <c r="G6" s="122" t="s">
        <v>178</v>
      </c>
      <c r="H6" s="122" t="s">
        <v>179</v>
      </c>
      <c r="I6" s="122" t="s">
        <v>280</v>
      </c>
      <c r="J6" s="122" t="s">
        <v>281</v>
      </c>
      <c r="K6" s="1262"/>
      <c r="L6" s="1276"/>
      <c r="M6" s="1276"/>
      <c r="N6" s="1280"/>
      <c r="O6" s="123" t="s">
        <v>178</v>
      </c>
      <c r="P6" s="567" t="s">
        <v>179</v>
      </c>
      <c r="Q6" s="123" t="s">
        <v>178</v>
      </c>
      <c r="R6" s="567" t="s">
        <v>179</v>
      </c>
      <c r="S6" s="125" t="s">
        <v>349</v>
      </c>
      <c r="T6" s="568" t="s">
        <v>350</v>
      </c>
      <c r="U6" s="1270"/>
      <c r="V6" s="1277" t="s">
        <v>356</v>
      </c>
      <c r="W6" s="1278"/>
      <c r="X6" s="1278" t="s">
        <v>357</v>
      </c>
      <c r="Y6" s="1278"/>
      <c r="Z6" s="486" t="s">
        <v>358</v>
      </c>
    </row>
    <row r="7" spans="1:26" s="120" customFormat="1" ht="24">
      <c r="A7" s="398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8">
        <v>11</v>
      </c>
      <c r="L7" s="399">
        <v>12</v>
      </c>
      <c r="M7" s="399">
        <v>13</v>
      </c>
      <c r="N7" s="400" t="s">
        <v>335</v>
      </c>
      <c r="O7" s="399">
        <v>15</v>
      </c>
      <c r="P7" s="399">
        <v>16</v>
      </c>
      <c r="Q7" s="399">
        <v>17</v>
      </c>
      <c r="R7" s="399">
        <v>18</v>
      </c>
      <c r="S7" s="400" t="s">
        <v>348</v>
      </c>
      <c r="T7" s="400" t="s">
        <v>351</v>
      </c>
      <c r="U7" s="398">
        <v>21</v>
      </c>
      <c r="V7" s="488" t="s">
        <v>360</v>
      </c>
      <c r="W7" s="487" t="s">
        <v>359</v>
      </c>
      <c r="X7" s="488" t="s">
        <v>360</v>
      </c>
      <c r="Y7" s="487" t="s">
        <v>359</v>
      </c>
      <c r="Z7" s="489"/>
    </row>
    <row r="8" spans="1:26" s="157" customFormat="1" ht="16.5" thickBot="1">
      <c r="A8" s="450" t="s">
        <v>268</v>
      </c>
      <c r="B8" s="450" t="s">
        <v>183</v>
      </c>
      <c r="C8" s="451"/>
      <c r="D8" s="452"/>
      <c r="E8" s="453"/>
      <c r="F8" s="453"/>
      <c r="G8" s="453"/>
      <c r="H8" s="453"/>
      <c r="I8" s="453"/>
      <c r="J8" s="454" t="s">
        <v>344</v>
      </c>
      <c r="K8" s="455"/>
      <c r="L8" s="447">
        <f>SUM(L9:L11)</f>
        <v>16310368</v>
      </c>
      <c r="M8" s="447">
        <f t="shared" ref="M8" si="0">SUM(M9:M11)</f>
        <v>16310368</v>
      </c>
      <c r="N8" s="448">
        <f t="shared" ref="N8:N11" si="1">IFERROR(M8/L8,"-")</f>
        <v>1</v>
      </c>
      <c r="O8" s="447">
        <f t="shared" ref="O8:R8" si="2">SUM(O9:O11)</f>
        <v>2817817.1899999985</v>
      </c>
      <c r="P8" s="447">
        <f t="shared" si="2"/>
        <v>16262579.379999999</v>
      </c>
      <c r="Q8" s="447">
        <f t="shared" si="2"/>
        <v>2817940.669999999</v>
      </c>
      <c r="R8" s="447">
        <f t="shared" si="2"/>
        <v>16262579.379999999</v>
      </c>
      <c r="S8" s="448">
        <f t="shared" ref="S8:S11" si="3">IFERROR(P8/L8,"-")</f>
        <v>0.9970700464882214</v>
      </c>
      <c r="T8" s="448">
        <f t="shared" ref="T8:T11" si="4">IFERROR(R8/P8,"-")</f>
        <v>1</v>
      </c>
      <c r="U8" s="456"/>
      <c r="V8" s="498"/>
      <c r="W8" s="493"/>
      <c r="X8" s="498"/>
      <c r="Y8" s="493"/>
      <c r="Z8" s="498"/>
    </row>
    <row r="9" spans="1:26" s="157" customFormat="1" ht="15.75">
      <c r="A9" s="433"/>
      <c r="B9" s="433"/>
      <c r="C9" s="457"/>
      <c r="D9" s="458"/>
      <c r="E9" s="459"/>
      <c r="F9" s="459"/>
      <c r="G9" s="459"/>
      <c r="H9" s="459"/>
      <c r="I9" s="459"/>
      <c r="J9" s="459"/>
      <c r="K9" s="438" t="s">
        <v>342</v>
      </c>
      <c r="L9" s="439">
        <f>11268000+924000+900000+520368</f>
        <v>13612368</v>
      </c>
      <c r="M9" s="439">
        <f>L9</f>
        <v>13612368</v>
      </c>
      <c r="N9" s="440">
        <f t="shared" si="1"/>
        <v>1</v>
      </c>
      <c r="O9" s="439">
        <v>3657914.629999999</v>
      </c>
      <c r="P9" s="439">
        <v>13605955.51</v>
      </c>
      <c r="Q9" s="439">
        <v>3658038.1099999994</v>
      </c>
      <c r="R9" s="439">
        <v>13605955.51</v>
      </c>
      <c r="S9" s="440">
        <f t="shared" si="3"/>
        <v>0.9995289217864225</v>
      </c>
      <c r="T9" s="440">
        <f t="shared" si="4"/>
        <v>1</v>
      </c>
      <c r="U9" s="460"/>
      <c r="V9" s="500">
        <f>W9-P9</f>
        <v>0</v>
      </c>
      <c r="W9" s="495">
        <f>W10+W11</f>
        <v>13605955.51</v>
      </c>
      <c r="X9" s="500">
        <f>Y9-R9</f>
        <v>0</v>
      </c>
      <c r="Y9" s="495">
        <f>Y10+Y11</f>
        <v>13605955.51</v>
      </c>
      <c r="Z9" s="500">
        <f>W9-Y9</f>
        <v>0</v>
      </c>
    </row>
    <row r="10" spans="1:26" s="157" customFormat="1" ht="15.75">
      <c r="A10" s="433"/>
      <c r="B10" s="433"/>
      <c r="C10" s="457"/>
      <c r="D10" s="458"/>
      <c r="E10" s="459"/>
      <c r="F10" s="459"/>
      <c r="G10" s="459"/>
      <c r="H10" s="459"/>
      <c r="I10" s="459"/>
      <c r="J10" s="459"/>
      <c r="K10" s="438" t="s">
        <v>340</v>
      </c>
      <c r="L10" s="439">
        <f>SUM(L12:L80)</f>
        <v>2698000</v>
      </c>
      <c r="M10" s="439">
        <f t="shared" ref="M10:R10" si="5">SUM(M12:M80)</f>
        <v>2698000</v>
      </c>
      <c r="N10" s="440">
        <f t="shared" si="1"/>
        <v>1</v>
      </c>
      <c r="O10" s="439">
        <f t="shared" si="5"/>
        <v>-840097.44000000018</v>
      </c>
      <c r="P10" s="439">
        <f t="shared" si="5"/>
        <v>2656623.8699999996</v>
      </c>
      <c r="Q10" s="439">
        <f t="shared" si="5"/>
        <v>-840097.44000000018</v>
      </c>
      <c r="R10" s="439">
        <f t="shared" si="5"/>
        <v>2656623.8699999996</v>
      </c>
      <c r="S10" s="440">
        <f t="shared" si="3"/>
        <v>0.98466414751667886</v>
      </c>
      <c r="T10" s="440">
        <f t="shared" si="4"/>
        <v>1</v>
      </c>
      <c r="U10" s="565"/>
      <c r="V10" s="499"/>
      <c r="W10" s="494">
        <v>12687639.33</v>
      </c>
      <c r="X10" s="499"/>
      <c r="Y10" s="494">
        <v>12687639.33</v>
      </c>
      <c r="Z10" s="498"/>
    </row>
    <row r="11" spans="1:26" s="157" customFormat="1" ht="16.5" thickBot="1">
      <c r="A11" s="450"/>
      <c r="B11" s="450"/>
      <c r="C11" s="451"/>
      <c r="D11" s="452"/>
      <c r="E11" s="453"/>
      <c r="F11" s="453"/>
      <c r="G11" s="453"/>
      <c r="H11" s="453"/>
      <c r="I11" s="453"/>
      <c r="J11" s="453"/>
      <c r="K11" s="446" t="s">
        <v>343</v>
      </c>
      <c r="L11" s="447"/>
      <c r="M11" s="447"/>
      <c r="N11" s="448" t="str">
        <f t="shared" si="1"/>
        <v>-</v>
      </c>
      <c r="O11" s="447"/>
      <c r="P11" s="447"/>
      <c r="Q11" s="447"/>
      <c r="R11" s="447"/>
      <c r="S11" s="448" t="str">
        <f t="shared" si="3"/>
        <v>-</v>
      </c>
      <c r="T11" s="448" t="str">
        <f t="shared" si="4"/>
        <v>-</v>
      </c>
      <c r="U11" s="456"/>
      <c r="V11" s="498"/>
      <c r="W11" s="494">
        <v>918316.18</v>
      </c>
      <c r="X11" s="498"/>
      <c r="Y11" s="494">
        <v>918316.18</v>
      </c>
      <c r="Z11" s="498"/>
    </row>
    <row r="12" spans="1:26" s="155" customFormat="1" ht="16.5" outlineLevel="1" thickBot="1">
      <c r="A12" s="127" t="s">
        <v>269</v>
      </c>
      <c r="B12" s="127" t="s">
        <v>184</v>
      </c>
      <c r="C12" s="158"/>
      <c r="D12" s="159"/>
      <c r="E12" s="160"/>
      <c r="F12" s="160"/>
      <c r="G12" s="160"/>
      <c r="H12" s="160"/>
      <c r="I12" s="160"/>
      <c r="J12" s="160"/>
      <c r="K12" s="161"/>
      <c r="L12" s="162"/>
      <c r="M12" s="162"/>
      <c r="N12" s="163"/>
      <c r="O12" s="162"/>
      <c r="P12" s="162"/>
      <c r="Q12" s="162"/>
      <c r="R12" s="162"/>
      <c r="S12" s="163"/>
      <c r="T12" s="163"/>
      <c r="U12" s="164"/>
      <c r="V12" s="499"/>
      <c r="W12" s="494"/>
      <c r="X12" s="499"/>
      <c r="Y12" s="494"/>
      <c r="Z12" s="499"/>
    </row>
    <row r="13" spans="1:26" s="155" customFormat="1" ht="16.5" outlineLevel="1" thickBot="1">
      <c r="A13" s="127" t="s">
        <v>270</v>
      </c>
      <c r="B13" s="127" t="s">
        <v>185</v>
      </c>
      <c r="C13" s="158"/>
      <c r="D13" s="165"/>
      <c r="E13" s="160"/>
      <c r="F13" s="160"/>
      <c r="G13" s="160"/>
      <c r="H13" s="160"/>
      <c r="I13" s="160"/>
      <c r="J13" s="160"/>
      <c r="K13" s="161"/>
      <c r="L13" s="162">
        <f>2663000-900000</f>
        <v>1763000</v>
      </c>
      <c r="M13" s="162">
        <f>L13</f>
        <v>1763000</v>
      </c>
      <c r="N13" s="163">
        <f t="shared" ref="N13" si="6">IFERROR(M13/L13,"-")</f>
        <v>1</v>
      </c>
      <c r="O13" s="162">
        <v>-939793.87000000011</v>
      </c>
      <c r="P13" s="162">
        <v>1722452.1799999997</v>
      </c>
      <c r="Q13" s="162">
        <v>-939793.87000000011</v>
      </c>
      <c r="R13" s="162">
        <v>1722452.1799999997</v>
      </c>
      <c r="S13" s="163">
        <f t="shared" ref="S13" si="7">IFERROR(P13/L13,"-")</f>
        <v>0.97700066931366969</v>
      </c>
      <c r="T13" s="163">
        <f t="shared" ref="T13" si="8">IFERROR(R13/P13,"-")</f>
        <v>1</v>
      </c>
      <c r="U13" s="164"/>
      <c r="V13" s="500">
        <f>W13-P13</f>
        <v>0</v>
      </c>
      <c r="W13" s="495">
        <v>1722452.1799999997</v>
      </c>
      <c r="X13" s="500">
        <f>Y13-R13</f>
        <v>0</v>
      </c>
      <c r="Y13" s="495">
        <v>1722452.1799999997</v>
      </c>
      <c r="Z13" s="500">
        <f>W13-Y13</f>
        <v>0</v>
      </c>
    </row>
    <row r="14" spans="1:26" s="155" customFormat="1" ht="15.75" outlineLevel="1">
      <c r="A14" s="128" t="s">
        <v>271</v>
      </c>
      <c r="B14" s="128" t="s">
        <v>186</v>
      </c>
      <c r="C14" s="166"/>
      <c r="D14" s="167"/>
      <c r="E14" s="168"/>
      <c r="F14" s="168"/>
      <c r="G14" s="168"/>
      <c r="H14" s="168"/>
      <c r="I14" s="168"/>
      <c r="J14" s="168"/>
      <c r="K14" s="169"/>
      <c r="L14" s="170"/>
      <c r="M14" s="170"/>
      <c r="N14" s="171"/>
      <c r="O14" s="170"/>
      <c r="P14" s="170"/>
      <c r="Q14" s="170"/>
      <c r="R14" s="170"/>
      <c r="S14" s="171"/>
      <c r="T14" s="171"/>
      <c r="U14" s="172"/>
      <c r="V14" s="499"/>
      <c r="W14" s="494"/>
      <c r="X14" s="499"/>
      <c r="Y14" s="494"/>
      <c r="Z14" s="499"/>
    </row>
    <row r="15" spans="1:26" s="155" customFormat="1" ht="15.75" outlineLevel="1">
      <c r="A15" s="129"/>
      <c r="B15" s="129"/>
      <c r="C15" s="173" t="s">
        <v>187</v>
      </c>
      <c r="D15" s="174">
        <f>'Mo. Targets'!O9</f>
        <v>12</v>
      </c>
      <c r="E15" s="175">
        <f>'Mo. Targets'!C9</f>
        <v>1</v>
      </c>
      <c r="F15" s="174">
        <f>'Mo. Targets'!Q9</f>
        <v>1</v>
      </c>
      <c r="G15" s="174">
        <f>'Mo. Accom'!C9</f>
        <v>1</v>
      </c>
      <c r="H15" s="174">
        <f>'Mo. Accom'!O9</f>
        <v>1</v>
      </c>
      <c r="I15" s="176">
        <f>IFERROR(G15/E15,"-")</f>
        <v>1</v>
      </c>
      <c r="J15" s="176">
        <f>IFERROR(H15/F15,"-")</f>
        <v>1</v>
      </c>
      <c r="K15" s="177"/>
      <c r="L15" s="178"/>
      <c r="M15" s="178"/>
      <c r="N15" s="177"/>
      <c r="O15" s="178"/>
      <c r="P15" s="178"/>
      <c r="Q15" s="178"/>
      <c r="R15" s="178"/>
      <c r="S15" s="177"/>
      <c r="T15" s="177"/>
      <c r="U15" s="179"/>
      <c r="V15" s="499"/>
      <c r="W15" s="494"/>
      <c r="X15" s="499"/>
      <c r="Y15" s="494"/>
      <c r="Z15" s="499"/>
    </row>
    <row r="16" spans="1:26" s="155" customFormat="1" ht="15.75" outlineLevel="1">
      <c r="A16" s="130" t="s">
        <v>272</v>
      </c>
      <c r="B16" s="130" t="s">
        <v>188</v>
      </c>
      <c r="C16" s="180"/>
      <c r="D16" s="181"/>
      <c r="E16" s="181"/>
      <c r="F16" s="181"/>
      <c r="G16" s="181"/>
      <c r="H16" s="181"/>
      <c r="I16" s="181"/>
      <c r="J16" s="181"/>
      <c r="K16" s="182"/>
      <c r="L16" s="183"/>
      <c r="M16" s="183"/>
      <c r="N16" s="184"/>
      <c r="O16" s="183"/>
      <c r="P16" s="183"/>
      <c r="Q16" s="183"/>
      <c r="R16" s="183"/>
      <c r="S16" s="184"/>
      <c r="T16" s="184"/>
      <c r="U16" s="185"/>
      <c r="V16" s="499"/>
      <c r="W16" s="494"/>
      <c r="X16" s="499"/>
      <c r="Y16" s="494"/>
      <c r="Z16" s="499"/>
    </row>
    <row r="17" spans="1:26" s="155" customFormat="1" ht="15.75" outlineLevel="1">
      <c r="A17" s="129"/>
      <c r="B17" s="129"/>
      <c r="C17" s="173" t="s">
        <v>187</v>
      </c>
      <c r="D17" s="174">
        <f>'Mo. Targets'!O11</f>
        <v>12</v>
      </c>
      <c r="E17" s="175">
        <f>'Mo. Targets'!C11</f>
        <v>1</v>
      </c>
      <c r="F17" s="174">
        <f>'Mo. Targets'!Q11</f>
        <v>1</v>
      </c>
      <c r="G17" s="174">
        <f>'Mo. Accom'!C11</f>
        <v>1</v>
      </c>
      <c r="H17" s="174">
        <f>'Mo. Accom'!O11</f>
        <v>1</v>
      </c>
      <c r="I17" s="176">
        <f>IFERROR(G17/E17,"-")</f>
        <v>1</v>
      </c>
      <c r="J17" s="176">
        <f>IFERROR(H17/F17,"-")</f>
        <v>1</v>
      </c>
      <c r="K17" s="177"/>
      <c r="L17" s="178"/>
      <c r="M17" s="178"/>
      <c r="N17" s="177"/>
      <c r="O17" s="178"/>
      <c r="P17" s="178"/>
      <c r="Q17" s="178"/>
      <c r="R17" s="178"/>
      <c r="S17" s="177"/>
      <c r="T17" s="177"/>
      <c r="U17" s="179"/>
      <c r="V17" s="499"/>
      <c r="W17" s="494"/>
      <c r="X17" s="499"/>
      <c r="Y17" s="494"/>
      <c r="Z17" s="499"/>
    </row>
    <row r="18" spans="1:26" s="155" customFormat="1" ht="15.75" outlineLevel="1">
      <c r="A18" s="130" t="s">
        <v>273</v>
      </c>
      <c r="B18" s="130" t="s">
        <v>189</v>
      </c>
      <c r="C18" s="180"/>
      <c r="D18" s="181"/>
      <c r="E18" s="181"/>
      <c r="F18" s="181"/>
      <c r="G18" s="181"/>
      <c r="H18" s="181"/>
      <c r="I18" s="181"/>
      <c r="J18" s="181"/>
      <c r="K18" s="182"/>
      <c r="L18" s="183"/>
      <c r="M18" s="183"/>
      <c r="N18" s="184"/>
      <c r="O18" s="183"/>
      <c r="P18" s="183"/>
      <c r="Q18" s="183"/>
      <c r="R18" s="183"/>
      <c r="S18" s="184"/>
      <c r="T18" s="184"/>
      <c r="U18" s="185"/>
      <c r="V18" s="499"/>
      <c r="W18" s="494"/>
      <c r="X18" s="499"/>
      <c r="Y18" s="494"/>
      <c r="Z18" s="499"/>
    </row>
    <row r="19" spans="1:26" s="155" customFormat="1" ht="15.75" outlineLevel="1">
      <c r="A19" s="129"/>
      <c r="B19" s="129"/>
      <c r="C19" s="173" t="s">
        <v>187</v>
      </c>
      <c r="D19" s="174">
        <f>'Mo. Targets'!O13</f>
        <v>12</v>
      </c>
      <c r="E19" s="175">
        <f>'Mo. Targets'!C13</f>
        <v>1</v>
      </c>
      <c r="F19" s="174">
        <f>'Mo. Targets'!Q13</f>
        <v>1</v>
      </c>
      <c r="G19" s="174">
        <f>'Mo. Accom'!C13</f>
        <v>1</v>
      </c>
      <c r="H19" s="174">
        <f>'Mo. Accom'!O13</f>
        <v>1</v>
      </c>
      <c r="I19" s="176">
        <f>IFERROR(G19/E19,"-")</f>
        <v>1</v>
      </c>
      <c r="J19" s="176">
        <f>IFERROR(H19/F19,"-")</f>
        <v>1</v>
      </c>
      <c r="K19" s="177"/>
      <c r="L19" s="178"/>
      <c r="M19" s="178"/>
      <c r="N19" s="177"/>
      <c r="O19" s="178"/>
      <c r="P19" s="178"/>
      <c r="Q19" s="178"/>
      <c r="R19" s="178"/>
      <c r="S19" s="177"/>
      <c r="T19" s="177"/>
      <c r="U19" s="179"/>
      <c r="V19" s="499"/>
      <c r="W19" s="494"/>
      <c r="X19" s="499"/>
      <c r="Y19" s="494"/>
      <c r="Z19" s="499"/>
    </row>
    <row r="20" spans="1:26" s="155" customFormat="1" ht="15.75" outlineLevel="1">
      <c r="A20" s="130" t="s">
        <v>274</v>
      </c>
      <c r="B20" s="130" t="s">
        <v>190</v>
      </c>
      <c r="C20" s="180"/>
      <c r="D20" s="181"/>
      <c r="E20" s="181"/>
      <c r="F20" s="181"/>
      <c r="G20" s="181"/>
      <c r="H20" s="181"/>
      <c r="I20" s="181"/>
      <c r="J20" s="181"/>
      <c r="K20" s="182"/>
      <c r="L20" s="183"/>
      <c r="M20" s="183"/>
      <c r="N20" s="184"/>
      <c r="O20" s="183"/>
      <c r="P20" s="183"/>
      <c r="Q20" s="183"/>
      <c r="R20" s="183"/>
      <c r="S20" s="184"/>
      <c r="T20" s="184"/>
      <c r="U20" s="185"/>
      <c r="V20" s="499"/>
      <c r="W20" s="494"/>
      <c r="X20" s="499"/>
      <c r="Y20" s="494"/>
      <c r="Z20" s="499"/>
    </row>
    <row r="21" spans="1:26" s="155" customFormat="1" ht="15.75" outlineLevel="1">
      <c r="A21" s="129"/>
      <c r="B21" s="129"/>
      <c r="C21" s="173" t="s">
        <v>192</v>
      </c>
      <c r="D21" s="174">
        <f>'Mo. Targets'!O15</f>
        <v>12</v>
      </c>
      <c r="E21" s="175">
        <f>'Mo. Targets'!C15</f>
        <v>1</v>
      </c>
      <c r="F21" s="174">
        <f>'Mo. Targets'!Q15</f>
        <v>1</v>
      </c>
      <c r="G21" s="174">
        <f>'Mo. Accom'!C15</f>
        <v>1</v>
      </c>
      <c r="H21" s="174">
        <f>'Mo. Accom'!O15</f>
        <v>1</v>
      </c>
      <c r="I21" s="176">
        <f>IFERROR(G21/E21,"-")</f>
        <v>1</v>
      </c>
      <c r="J21" s="176">
        <f>IFERROR(H21/F21,"-")</f>
        <v>1</v>
      </c>
      <c r="K21" s="177"/>
      <c r="L21" s="178"/>
      <c r="M21" s="178"/>
      <c r="N21" s="177"/>
      <c r="O21" s="178"/>
      <c r="P21" s="178"/>
      <c r="Q21" s="178"/>
      <c r="R21" s="178"/>
      <c r="S21" s="177"/>
      <c r="T21" s="177"/>
      <c r="U21" s="179"/>
      <c r="V21" s="499"/>
      <c r="W21" s="494"/>
      <c r="X21" s="499"/>
      <c r="Y21" s="494"/>
      <c r="Z21" s="499"/>
    </row>
    <row r="22" spans="1:26" s="155" customFormat="1" ht="15.75" outlineLevel="1">
      <c r="A22" s="130" t="s">
        <v>275</v>
      </c>
      <c r="B22" s="130" t="s">
        <v>191</v>
      </c>
      <c r="C22" s="180"/>
      <c r="D22" s="181"/>
      <c r="E22" s="181"/>
      <c r="F22" s="181"/>
      <c r="G22" s="181"/>
      <c r="H22" s="181"/>
      <c r="I22" s="181"/>
      <c r="J22" s="181"/>
      <c r="K22" s="182"/>
      <c r="L22" s="183"/>
      <c r="M22" s="183"/>
      <c r="N22" s="184"/>
      <c r="O22" s="183"/>
      <c r="P22" s="183"/>
      <c r="Q22" s="183"/>
      <c r="R22" s="183"/>
      <c r="S22" s="184"/>
      <c r="T22" s="184"/>
      <c r="U22" s="185"/>
      <c r="V22" s="499"/>
      <c r="W22" s="494"/>
      <c r="X22" s="499"/>
      <c r="Y22" s="494"/>
      <c r="Z22" s="499"/>
    </row>
    <row r="23" spans="1:26" s="155" customFormat="1" ht="15.75" outlineLevel="1">
      <c r="A23" s="129"/>
      <c r="B23" s="129"/>
      <c r="C23" s="173" t="s">
        <v>187</v>
      </c>
      <c r="D23" s="174">
        <f>'Mo. Targets'!O17</f>
        <v>1</v>
      </c>
      <c r="E23" s="175">
        <f>'Mo. Targets'!C17</f>
        <v>1</v>
      </c>
      <c r="F23" s="174">
        <f>'Mo. Targets'!Q17</f>
        <v>1</v>
      </c>
      <c r="G23" s="174">
        <f>'Mo. Accom'!C17</f>
        <v>1</v>
      </c>
      <c r="H23" s="174">
        <f>'Mo. Accom'!O17</f>
        <v>1</v>
      </c>
      <c r="I23" s="176">
        <f>IFERROR(G23/E23,"-")</f>
        <v>1</v>
      </c>
      <c r="J23" s="176">
        <f>IFERROR(H23/F23,"-")</f>
        <v>1</v>
      </c>
      <c r="K23" s="177"/>
      <c r="L23" s="178"/>
      <c r="M23" s="178"/>
      <c r="N23" s="177"/>
      <c r="O23" s="178"/>
      <c r="P23" s="178"/>
      <c r="Q23" s="178"/>
      <c r="R23" s="178"/>
      <c r="S23" s="177"/>
      <c r="T23" s="177"/>
      <c r="U23" s="179"/>
      <c r="V23" s="499"/>
      <c r="W23" s="494"/>
      <c r="X23" s="499"/>
      <c r="Y23" s="494"/>
      <c r="Z23" s="499"/>
    </row>
    <row r="24" spans="1:26" s="155" customFormat="1" ht="15.75" outlineLevel="1">
      <c r="A24" s="130" t="s">
        <v>276</v>
      </c>
      <c r="B24" s="130" t="s">
        <v>193</v>
      </c>
      <c r="C24" s="180"/>
      <c r="D24" s="181"/>
      <c r="E24" s="181"/>
      <c r="F24" s="181"/>
      <c r="G24" s="181"/>
      <c r="H24" s="181"/>
      <c r="I24" s="181"/>
      <c r="J24" s="181"/>
      <c r="K24" s="182"/>
      <c r="L24" s="183"/>
      <c r="M24" s="183"/>
      <c r="N24" s="184"/>
      <c r="O24" s="183"/>
      <c r="P24" s="183"/>
      <c r="Q24" s="183"/>
      <c r="R24" s="183"/>
      <c r="S24" s="184"/>
      <c r="T24" s="184"/>
      <c r="U24" s="185"/>
      <c r="V24" s="499"/>
      <c r="W24" s="494"/>
      <c r="X24" s="499"/>
      <c r="Y24" s="494"/>
      <c r="Z24" s="499"/>
    </row>
    <row r="25" spans="1:26" s="155" customFormat="1" ht="15.75" outlineLevel="1">
      <c r="A25" s="129"/>
      <c r="B25" s="129"/>
      <c r="C25" s="173" t="s">
        <v>194</v>
      </c>
      <c r="D25" s="174">
        <f>'Mo. Targets'!O19</f>
        <v>12</v>
      </c>
      <c r="E25" s="175">
        <f>'Mo. Targets'!C19</f>
        <v>1</v>
      </c>
      <c r="F25" s="174">
        <f>'Mo. Targets'!Q19</f>
        <v>1</v>
      </c>
      <c r="G25" s="174">
        <f>'Mo. Accom'!C19</f>
        <v>1</v>
      </c>
      <c r="H25" s="174">
        <f>'Mo. Accom'!O19</f>
        <v>1</v>
      </c>
      <c r="I25" s="176">
        <f t="shared" ref="I25:J29" si="9">IFERROR(G25/E25,"-")</f>
        <v>1</v>
      </c>
      <c r="J25" s="176">
        <f t="shared" si="9"/>
        <v>1</v>
      </c>
      <c r="K25" s="177"/>
      <c r="L25" s="178"/>
      <c r="M25" s="178"/>
      <c r="N25" s="177"/>
      <c r="O25" s="178"/>
      <c r="P25" s="178"/>
      <c r="Q25" s="178"/>
      <c r="R25" s="178"/>
      <c r="S25" s="177"/>
      <c r="T25" s="177"/>
      <c r="U25" s="179"/>
      <c r="V25" s="499"/>
      <c r="W25" s="494"/>
      <c r="X25" s="499"/>
      <c r="Y25" s="494"/>
      <c r="Z25" s="499"/>
    </row>
    <row r="26" spans="1:26" s="155" customFormat="1" ht="15.75" outlineLevel="1">
      <c r="A26" s="129"/>
      <c r="B26" s="129"/>
      <c r="C26" s="173" t="s">
        <v>195</v>
      </c>
      <c r="D26" s="174">
        <f>'Mo. Targets'!O20</f>
        <v>12</v>
      </c>
      <c r="E26" s="175">
        <f>'Mo. Targets'!C20</f>
        <v>1</v>
      </c>
      <c r="F26" s="174">
        <f>'Mo. Targets'!Q20</f>
        <v>1</v>
      </c>
      <c r="G26" s="174">
        <f>'Mo. Accom'!C20</f>
        <v>1</v>
      </c>
      <c r="H26" s="174">
        <f>'Mo. Accom'!O20</f>
        <v>1</v>
      </c>
      <c r="I26" s="176">
        <f t="shared" si="9"/>
        <v>1</v>
      </c>
      <c r="J26" s="176">
        <f t="shared" si="9"/>
        <v>1</v>
      </c>
      <c r="K26" s="177"/>
      <c r="L26" s="178"/>
      <c r="M26" s="178"/>
      <c r="N26" s="177"/>
      <c r="O26" s="178"/>
      <c r="P26" s="178"/>
      <c r="Q26" s="178"/>
      <c r="R26" s="178"/>
      <c r="S26" s="177"/>
      <c r="T26" s="177"/>
      <c r="U26" s="179"/>
      <c r="V26" s="499"/>
      <c r="W26" s="494"/>
      <c r="X26" s="499"/>
      <c r="Y26" s="494"/>
      <c r="Z26" s="499"/>
    </row>
    <row r="27" spans="1:26" s="155" customFormat="1" ht="15.75" outlineLevel="1">
      <c r="A27" s="129"/>
      <c r="B27" s="129"/>
      <c r="C27" s="173" t="s">
        <v>196</v>
      </c>
      <c r="D27" s="174">
        <f>'Mo. Targets'!O21</f>
        <v>12</v>
      </c>
      <c r="E27" s="175">
        <f>'Mo. Targets'!C21</f>
        <v>1</v>
      </c>
      <c r="F27" s="174">
        <f>'Mo. Targets'!Q21</f>
        <v>1</v>
      </c>
      <c r="G27" s="174">
        <f>'Mo. Accom'!C21</f>
        <v>1</v>
      </c>
      <c r="H27" s="174">
        <f>'Mo. Accom'!O21</f>
        <v>1</v>
      </c>
      <c r="I27" s="176">
        <f t="shared" si="9"/>
        <v>1</v>
      </c>
      <c r="J27" s="176">
        <f t="shared" si="9"/>
        <v>1</v>
      </c>
      <c r="K27" s="177"/>
      <c r="L27" s="178"/>
      <c r="M27" s="178"/>
      <c r="N27" s="177"/>
      <c r="O27" s="178"/>
      <c r="P27" s="178"/>
      <c r="Q27" s="178"/>
      <c r="R27" s="178"/>
      <c r="S27" s="177"/>
      <c r="T27" s="177"/>
      <c r="U27" s="179"/>
      <c r="V27" s="499"/>
      <c r="W27" s="494"/>
      <c r="X27" s="499"/>
      <c r="Y27" s="494"/>
      <c r="Z27" s="499"/>
    </row>
    <row r="28" spans="1:26" s="155" customFormat="1" ht="15.75" outlineLevel="1">
      <c r="A28" s="129"/>
      <c r="B28" s="129"/>
      <c r="C28" s="173" t="s">
        <v>197</v>
      </c>
      <c r="D28" s="174">
        <f>'Mo. Targets'!O22</f>
        <v>12</v>
      </c>
      <c r="E28" s="175">
        <f>'Mo. Targets'!C22</f>
        <v>1</v>
      </c>
      <c r="F28" s="174">
        <f>'Mo. Targets'!Q22</f>
        <v>1</v>
      </c>
      <c r="G28" s="174">
        <f>'Mo. Accom'!C22</f>
        <v>1</v>
      </c>
      <c r="H28" s="174">
        <f>'Mo. Accom'!O22</f>
        <v>1</v>
      </c>
      <c r="I28" s="176">
        <f t="shared" si="9"/>
        <v>1</v>
      </c>
      <c r="J28" s="176">
        <f t="shared" si="9"/>
        <v>1</v>
      </c>
      <c r="K28" s="177"/>
      <c r="L28" s="178"/>
      <c r="M28" s="178"/>
      <c r="N28" s="177"/>
      <c r="O28" s="178"/>
      <c r="P28" s="178"/>
      <c r="Q28" s="178"/>
      <c r="R28" s="178"/>
      <c r="S28" s="177"/>
      <c r="T28" s="177"/>
      <c r="U28" s="179"/>
      <c r="V28" s="499"/>
      <c r="W28" s="494"/>
      <c r="X28" s="499"/>
      <c r="Y28" s="494"/>
      <c r="Z28" s="499"/>
    </row>
    <row r="29" spans="1:26" s="155" customFormat="1" ht="16.5" outlineLevel="1" thickBot="1">
      <c r="A29" s="131"/>
      <c r="B29" s="131"/>
      <c r="C29" s="186" t="s">
        <v>198</v>
      </c>
      <c r="D29" s="174">
        <f>'Mo. Targets'!O23</f>
        <v>12</v>
      </c>
      <c r="E29" s="175">
        <f>'Mo. Targets'!C23</f>
        <v>1</v>
      </c>
      <c r="F29" s="174">
        <f>'Mo. Targets'!Q23</f>
        <v>1</v>
      </c>
      <c r="G29" s="174">
        <f>'Mo. Accom'!C23</f>
        <v>1</v>
      </c>
      <c r="H29" s="174">
        <f>'Mo. Accom'!O23</f>
        <v>1</v>
      </c>
      <c r="I29" s="176">
        <f t="shared" si="9"/>
        <v>1</v>
      </c>
      <c r="J29" s="176">
        <f t="shared" si="9"/>
        <v>1</v>
      </c>
      <c r="K29" s="187"/>
      <c r="L29" s="188"/>
      <c r="M29" s="188"/>
      <c r="N29" s="187"/>
      <c r="O29" s="188"/>
      <c r="P29" s="188"/>
      <c r="Q29" s="188"/>
      <c r="R29" s="188"/>
      <c r="S29" s="187"/>
      <c r="T29" s="187"/>
      <c r="U29" s="189"/>
      <c r="V29" s="499"/>
      <c r="W29" s="494"/>
      <c r="X29" s="499"/>
      <c r="Y29" s="494"/>
      <c r="Z29" s="499"/>
    </row>
    <row r="30" spans="1:26" s="155" customFormat="1" ht="16.5" outlineLevel="1" thickBot="1">
      <c r="A30" s="127" t="s">
        <v>277</v>
      </c>
      <c r="B30" s="127" t="s">
        <v>199</v>
      </c>
      <c r="C30" s="158"/>
      <c r="D30" s="165"/>
      <c r="E30" s="160"/>
      <c r="F30" s="160"/>
      <c r="G30" s="160"/>
      <c r="H30" s="160"/>
      <c r="I30" s="160"/>
      <c r="J30" s="160"/>
      <c r="K30" s="161"/>
      <c r="L30" s="162">
        <v>654000</v>
      </c>
      <c r="M30" s="162">
        <f>L30</f>
        <v>654000</v>
      </c>
      <c r="N30" s="163">
        <f t="shared" ref="N30" si="10">IFERROR(M30/L30,"-")</f>
        <v>1</v>
      </c>
      <c r="O30" s="162">
        <v>13905.359999999986</v>
      </c>
      <c r="P30" s="162">
        <v>653988.12</v>
      </c>
      <c r="Q30" s="162">
        <v>13905.359999999986</v>
      </c>
      <c r="R30" s="162">
        <v>653988.12</v>
      </c>
      <c r="S30" s="163">
        <f t="shared" ref="S30" si="11">IFERROR(P30/L30,"-")</f>
        <v>0.99998183486238534</v>
      </c>
      <c r="T30" s="163">
        <f t="shared" ref="T30" si="12">IFERROR(R30/P30,"-")</f>
        <v>1</v>
      </c>
      <c r="U30" s="164"/>
      <c r="V30" s="500">
        <f>W30-P30</f>
        <v>0</v>
      </c>
      <c r="W30" s="495">
        <v>653988.12</v>
      </c>
      <c r="X30" s="500">
        <f>Y30-R30</f>
        <v>0</v>
      </c>
      <c r="Y30" s="495">
        <v>653988.12</v>
      </c>
      <c r="Z30" s="500">
        <f>W30-Y30</f>
        <v>0</v>
      </c>
    </row>
    <row r="31" spans="1:26" s="155" customFormat="1" ht="15.75" outlineLevel="1">
      <c r="A31" s="128" t="s">
        <v>288</v>
      </c>
      <c r="B31" s="128" t="s">
        <v>200</v>
      </c>
      <c r="C31" s="166"/>
      <c r="D31" s="167"/>
      <c r="E31" s="168"/>
      <c r="F31" s="168"/>
      <c r="G31" s="168"/>
      <c r="H31" s="168"/>
      <c r="I31" s="168"/>
      <c r="J31" s="168"/>
      <c r="K31" s="169"/>
      <c r="L31" s="170"/>
      <c r="M31" s="170"/>
      <c r="N31" s="171"/>
      <c r="O31" s="170"/>
      <c r="P31" s="170"/>
      <c r="Q31" s="170"/>
      <c r="R31" s="170"/>
      <c r="S31" s="171"/>
      <c r="T31" s="171"/>
      <c r="U31" s="172"/>
      <c r="V31" s="499"/>
      <c r="W31" s="494"/>
      <c r="X31" s="499"/>
      <c r="Y31" s="494"/>
      <c r="Z31" s="499"/>
    </row>
    <row r="32" spans="1:26" s="155" customFormat="1" ht="15.75" outlineLevel="1">
      <c r="A32" s="130"/>
      <c r="B32" s="130" t="s">
        <v>201</v>
      </c>
      <c r="C32" s="180"/>
      <c r="D32" s="190"/>
      <c r="E32" s="191"/>
      <c r="F32" s="191"/>
      <c r="G32" s="191"/>
      <c r="H32" s="191"/>
      <c r="I32" s="191"/>
      <c r="J32" s="191"/>
      <c r="K32" s="192"/>
      <c r="L32" s="193"/>
      <c r="M32" s="193"/>
      <c r="N32" s="194"/>
      <c r="O32" s="193"/>
      <c r="P32" s="193"/>
      <c r="Q32" s="193"/>
      <c r="R32" s="193"/>
      <c r="S32" s="194"/>
      <c r="T32" s="194"/>
      <c r="U32" s="195"/>
      <c r="V32" s="499"/>
      <c r="W32" s="494"/>
      <c r="X32" s="499"/>
      <c r="Y32" s="494"/>
      <c r="Z32" s="499"/>
    </row>
    <row r="33" spans="1:26" s="155" customFormat="1" ht="15.75" outlineLevel="1">
      <c r="A33" s="129"/>
      <c r="B33" s="129"/>
      <c r="C33" s="173" t="s">
        <v>202</v>
      </c>
      <c r="D33" s="174">
        <f>'Mo. Targets'!O27</f>
        <v>4</v>
      </c>
      <c r="E33" s="175">
        <f>'Mo. Targets'!C27</f>
        <v>0</v>
      </c>
      <c r="F33" s="174">
        <f>'Mo. Targets'!Q27</f>
        <v>0</v>
      </c>
      <c r="G33" s="174">
        <f>'Mo. Accom'!C27</f>
        <v>0</v>
      </c>
      <c r="H33" s="174">
        <f>'Mo. Accom'!O27</f>
        <v>0</v>
      </c>
      <c r="I33" s="176" t="str">
        <f>IFERROR(G33/E33,"-")</f>
        <v>-</v>
      </c>
      <c r="J33" s="176" t="str">
        <f>IFERROR(H33/F33,"-")</f>
        <v>-</v>
      </c>
      <c r="K33" s="177"/>
      <c r="L33" s="178"/>
      <c r="M33" s="178"/>
      <c r="N33" s="177"/>
      <c r="O33" s="178"/>
      <c r="P33" s="178"/>
      <c r="Q33" s="178"/>
      <c r="R33" s="178"/>
      <c r="S33" s="177"/>
      <c r="T33" s="177"/>
      <c r="U33" s="179"/>
      <c r="V33" s="499"/>
      <c r="W33" s="494"/>
      <c r="X33" s="499"/>
      <c r="Y33" s="494"/>
      <c r="Z33" s="499"/>
    </row>
    <row r="34" spans="1:26" s="155" customFormat="1" ht="15.75" outlineLevel="1">
      <c r="A34" s="130"/>
      <c r="B34" s="130" t="s">
        <v>203</v>
      </c>
      <c r="C34" s="180"/>
      <c r="D34" s="191"/>
      <c r="E34" s="191"/>
      <c r="F34" s="191"/>
      <c r="G34" s="191"/>
      <c r="H34" s="191"/>
      <c r="I34" s="191"/>
      <c r="J34" s="191"/>
      <c r="K34" s="192"/>
      <c r="L34" s="193"/>
      <c r="M34" s="193"/>
      <c r="N34" s="194"/>
      <c r="O34" s="193"/>
      <c r="P34" s="193"/>
      <c r="Q34" s="193"/>
      <c r="R34" s="193"/>
      <c r="S34" s="194"/>
      <c r="T34" s="194"/>
      <c r="U34" s="195"/>
      <c r="V34" s="499"/>
      <c r="W34" s="494"/>
      <c r="X34" s="499"/>
      <c r="Y34" s="494"/>
      <c r="Z34" s="499"/>
    </row>
    <row r="35" spans="1:26" s="155" customFormat="1" ht="15.75" outlineLevel="1">
      <c r="A35" s="129"/>
      <c r="B35" s="129"/>
      <c r="C35" s="173" t="s">
        <v>204</v>
      </c>
      <c r="D35" s="174">
        <f>'Mo. Targets'!O29</f>
        <v>34</v>
      </c>
      <c r="E35" s="175">
        <f>'Mo. Targets'!C29</f>
        <v>0</v>
      </c>
      <c r="F35" s="174">
        <f>'Mo. Targets'!Q29</f>
        <v>0</v>
      </c>
      <c r="G35" s="174">
        <f>'Mo. Accom'!C29</f>
        <v>0</v>
      </c>
      <c r="H35" s="174">
        <f>'Mo. Accom'!O29</f>
        <v>0</v>
      </c>
      <c r="I35" s="176" t="str">
        <f>IFERROR(G35/E35,"-")</f>
        <v>-</v>
      </c>
      <c r="J35" s="176" t="str">
        <f>IFERROR(H35/F35,"-")</f>
        <v>-</v>
      </c>
      <c r="K35" s="177"/>
      <c r="L35" s="178"/>
      <c r="M35" s="178"/>
      <c r="N35" s="177"/>
      <c r="O35" s="178"/>
      <c r="P35" s="178"/>
      <c r="Q35" s="178"/>
      <c r="R35" s="178"/>
      <c r="S35" s="177"/>
      <c r="T35" s="177"/>
      <c r="U35" s="179"/>
      <c r="V35" s="499"/>
      <c r="W35" s="494"/>
      <c r="X35" s="499"/>
      <c r="Y35" s="494"/>
      <c r="Z35" s="499"/>
    </row>
    <row r="36" spans="1:26" s="155" customFormat="1" ht="15.75" outlineLevel="1">
      <c r="A36" s="130"/>
      <c r="B36" s="130" t="s">
        <v>205</v>
      </c>
      <c r="C36" s="180"/>
      <c r="D36" s="191"/>
      <c r="E36" s="191"/>
      <c r="F36" s="191"/>
      <c r="G36" s="191"/>
      <c r="H36" s="191"/>
      <c r="I36" s="191"/>
      <c r="J36" s="191"/>
      <c r="K36" s="192"/>
      <c r="L36" s="193"/>
      <c r="M36" s="193"/>
      <c r="N36" s="194"/>
      <c r="O36" s="193"/>
      <c r="P36" s="193"/>
      <c r="Q36" s="193"/>
      <c r="R36" s="193"/>
      <c r="S36" s="194"/>
      <c r="T36" s="194"/>
      <c r="U36" s="195"/>
      <c r="V36" s="499"/>
      <c r="W36" s="494"/>
      <c r="X36" s="499"/>
      <c r="Y36" s="494"/>
      <c r="Z36" s="499"/>
    </row>
    <row r="37" spans="1:26" s="155" customFormat="1" ht="15.75" outlineLevel="1">
      <c r="A37" s="129"/>
      <c r="B37" s="129"/>
      <c r="C37" s="173" t="s">
        <v>206</v>
      </c>
      <c r="D37" s="174">
        <f>'Mo. Targets'!O31</f>
        <v>48</v>
      </c>
      <c r="E37" s="175">
        <f>'Mo. Targets'!C31</f>
        <v>0</v>
      </c>
      <c r="F37" s="174">
        <f>'Mo. Targets'!Q31</f>
        <v>0</v>
      </c>
      <c r="G37" s="174">
        <f>'Mo. Accom'!C31</f>
        <v>0</v>
      </c>
      <c r="H37" s="174">
        <f>'Mo. Accom'!O31</f>
        <v>0</v>
      </c>
      <c r="I37" s="176" t="str">
        <f>IFERROR(G37/E37,"-")</f>
        <v>-</v>
      </c>
      <c r="J37" s="176" t="str">
        <f>IFERROR(H37/F37,"-")</f>
        <v>-</v>
      </c>
      <c r="K37" s="177"/>
      <c r="L37" s="178"/>
      <c r="M37" s="178"/>
      <c r="N37" s="177"/>
      <c r="O37" s="178"/>
      <c r="P37" s="178"/>
      <c r="Q37" s="178"/>
      <c r="R37" s="178"/>
      <c r="S37" s="177"/>
      <c r="T37" s="177"/>
      <c r="U37" s="179"/>
      <c r="V37" s="499"/>
      <c r="W37" s="494"/>
      <c r="X37" s="499"/>
      <c r="Y37" s="494"/>
      <c r="Z37" s="499"/>
    </row>
    <row r="38" spans="1:26" s="155" customFormat="1" ht="15.75" outlineLevel="1">
      <c r="A38" s="130" t="s">
        <v>289</v>
      </c>
      <c r="B38" s="130" t="s">
        <v>207</v>
      </c>
      <c r="C38" s="180"/>
      <c r="D38" s="191"/>
      <c r="E38" s="191"/>
      <c r="F38" s="191"/>
      <c r="G38" s="191"/>
      <c r="H38" s="191"/>
      <c r="I38" s="191"/>
      <c r="J38" s="191"/>
      <c r="K38" s="192"/>
      <c r="L38" s="193"/>
      <c r="M38" s="193"/>
      <c r="N38" s="194"/>
      <c r="O38" s="193"/>
      <c r="P38" s="193"/>
      <c r="Q38" s="193"/>
      <c r="R38" s="193"/>
      <c r="S38" s="194"/>
      <c r="T38" s="194"/>
      <c r="U38" s="195"/>
      <c r="V38" s="499"/>
      <c r="W38" s="494"/>
      <c r="X38" s="499"/>
      <c r="Y38" s="494"/>
      <c r="Z38" s="499"/>
    </row>
    <row r="39" spans="1:26" s="155" customFormat="1" ht="15.75" outlineLevel="1">
      <c r="A39" s="129"/>
      <c r="B39" s="129"/>
      <c r="C39" s="180" t="s">
        <v>266</v>
      </c>
      <c r="D39" s="174">
        <f>'Mo. Targets'!O33</f>
        <v>2</v>
      </c>
      <c r="E39" s="175">
        <f>'Mo. Targets'!C33</f>
        <v>0</v>
      </c>
      <c r="F39" s="174">
        <f>'Mo. Targets'!Q33</f>
        <v>0</v>
      </c>
      <c r="G39" s="174">
        <f>'Mo. Accom'!C33</f>
        <v>0</v>
      </c>
      <c r="H39" s="174">
        <f>'Mo. Accom'!O33</f>
        <v>0</v>
      </c>
      <c r="I39" s="176" t="str">
        <f>IFERROR(G39/E39,"-")</f>
        <v>-</v>
      </c>
      <c r="J39" s="176" t="str">
        <f>IFERROR(H39/F39,"-")</f>
        <v>-</v>
      </c>
      <c r="K39" s="177"/>
      <c r="L39" s="178"/>
      <c r="M39" s="178"/>
      <c r="N39" s="177"/>
      <c r="O39" s="178"/>
      <c r="P39" s="178"/>
      <c r="Q39" s="178"/>
      <c r="R39" s="178"/>
      <c r="S39" s="177"/>
      <c r="T39" s="177"/>
      <c r="U39" s="179"/>
      <c r="V39" s="499"/>
      <c r="W39" s="494"/>
      <c r="X39" s="499"/>
      <c r="Y39" s="494"/>
      <c r="Z39" s="499"/>
    </row>
    <row r="40" spans="1:26" s="155" customFormat="1" ht="15.75" outlineLevel="1">
      <c r="A40" s="129"/>
      <c r="B40" s="129"/>
      <c r="C40" s="173" t="s">
        <v>209</v>
      </c>
      <c r="D40" s="174">
        <f>'Mo. Targets'!O34</f>
        <v>1</v>
      </c>
      <c r="E40" s="175">
        <f>'Mo. Targets'!C34</f>
        <v>0</v>
      </c>
      <c r="F40" s="174">
        <f>'Mo. Targets'!Q34</f>
        <v>0</v>
      </c>
      <c r="G40" s="174">
        <f>'Mo. Accom'!C34</f>
        <v>0</v>
      </c>
      <c r="H40" s="174">
        <f>'Mo. Accom'!O34</f>
        <v>0</v>
      </c>
      <c r="I40" s="176" t="str">
        <f>IFERROR(G40/E40,"-")</f>
        <v>-</v>
      </c>
      <c r="J40" s="176" t="str">
        <f>IFERROR(H40/F40,"-")</f>
        <v>-</v>
      </c>
      <c r="K40" s="177"/>
      <c r="L40" s="178"/>
      <c r="M40" s="178"/>
      <c r="N40" s="177"/>
      <c r="O40" s="178"/>
      <c r="P40" s="178"/>
      <c r="Q40" s="178"/>
      <c r="R40" s="178"/>
      <c r="S40" s="177"/>
      <c r="T40" s="177"/>
      <c r="U40" s="179"/>
      <c r="V40" s="499"/>
      <c r="W40" s="494"/>
      <c r="X40" s="499"/>
      <c r="Y40" s="494"/>
      <c r="Z40" s="499"/>
    </row>
    <row r="41" spans="1:26" s="155" customFormat="1" ht="15.75" outlineLevel="1">
      <c r="A41" s="130"/>
      <c r="B41" s="130" t="s">
        <v>210</v>
      </c>
      <c r="C41" s="180"/>
      <c r="D41" s="191"/>
      <c r="E41" s="191"/>
      <c r="F41" s="191"/>
      <c r="G41" s="191"/>
      <c r="H41" s="191"/>
      <c r="I41" s="191"/>
      <c r="J41" s="191"/>
      <c r="K41" s="192"/>
      <c r="L41" s="193"/>
      <c r="M41" s="193"/>
      <c r="N41" s="194"/>
      <c r="O41" s="193"/>
      <c r="P41" s="193"/>
      <c r="Q41" s="193"/>
      <c r="R41" s="193"/>
      <c r="S41" s="194"/>
      <c r="T41" s="194"/>
      <c r="U41" s="195"/>
      <c r="V41" s="499"/>
      <c r="W41" s="494"/>
      <c r="X41" s="499"/>
      <c r="Y41" s="494"/>
      <c r="Z41" s="499"/>
    </row>
    <row r="42" spans="1:26" s="155" customFormat="1" ht="15.75" outlineLevel="1">
      <c r="A42" s="129"/>
      <c r="B42" s="129"/>
      <c r="C42" s="173" t="s">
        <v>211</v>
      </c>
      <c r="D42" s="174">
        <f>'Mo. Targets'!O36</f>
        <v>1</v>
      </c>
      <c r="E42" s="175">
        <f>'Mo. Targets'!C36</f>
        <v>0</v>
      </c>
      <c r="F42" s="174">
        <f>'Mo. Targets'!Q36</f>
        <v>0</v>
      </c>
      <c r="G42" s="174">
        <f>'Mo. Accom'!C36</f>
        <v>0</v>
      </c>
      <c r="H42" s="174">
        <f>'Mo. Accom'!O36</f>
        <v>0</v>
      </c>
      <c r="I42" s="176" t="str">
        <f>IFERROR(G42/E42,"-")</f>
        <v>-</v>
      </c>
      <c r="J42" s="176" t="str">
        <f>IFERROR(H42/F42,"-")</f>
        <v>-</v>
      </c>
      <c r="K42" s="177"/>
      <c r="L42" s="178"/>
      <c r="M42" s="178"/>
      <c r="N42" s="177"/>
      <c r="O42" s="178"/>
      <c r="P42" s="178"/>
      <c r="Q42" s="178"/>
      <c r="R42" s="178"/>
      <c r="S42" s="177"/>
      <c r="T42" s="177"/>
      <c r="U42" s="179"/>
      <c r="V42" s="499"/>
      <c r="W42" s="494"/>
      <c r="X42" s="499"/>
      <c r="Y42" s="494"/>
      <c r="Z42" s="499"/>
    </row>
    <row r="43" spans="1:26" s="155" customFormat="1" ht="15.75" outlineLevel="1">
      <c r="A43" s="129"/>
      <c r="B43" s="129"/>
      <c r="C43" s="173" t="s">
        <v>212</v>
      </c>
      <c r="D43" s="174">
        <f>'Mo. Targets'!O37</f>
        <v>1</v>
      </c>
      <c r="E43" s="175">
        <f>'Mo. Targets'!C37</f>
        <v>0</v>
      </c>
      <c r="F43" s="174">
        <f>'Mo. Targets'!Q37</f>
        <v>0</v>
      </c>
      <c r="G43" s="174">
        <f>'Mo. Accom'!C37</f>
        <v>0</v>
      </c>
      <c r="H43" s="174">
        <f>'Mo. Accom'!O37</f>
        <v>0</v>
      </c>
      <c r="I43" s="176" t="str">
        <f>IFERROR(G43/E43,"-")</f>
        <v>-</v>
      </c>
      <c r="J43" s="176" t="str">
        <f>IFERROR(H43/F43,"-")</f>
        <v>-</v>
      </c>
      <c r="K43" s="177"/>
      <c r="L43" s="178"/>
      <c r="M43" s="178"/>
      <c r="N43" s="177"/>
      <c r="O43" s="178"/>
      <c r="P43" s="178"/>
      <c r="Q43" s="178"/>
      <c r="R43" s="178"/>
      <c r="S43" s="177"/>
      <c r="T43" s="177"/>
      <c r="U43" s="179"/>
      <c r="V43" s="499"/>
      <c r="W43" s="494"/>
      <c r="X43" s="499"/>
      <c r="Y43" s="494"/>
      <c r="Z43" s="499"/>
    </row>
    <row r="44" spans="1:26" s="155" customFormat="1" ht="15.75" outlineLevel="1">
      <c r="A44" s="130" t="s">
        <v>290</v>
      </c>
      <c r="B44" s="130" t="s">
        <v>213</v>
      </c>
      <c r="C44" s="180"/>
      <c r="D44" s="196"/>
      <c r="E44" s="191"/>
      <c r="F44" s="191"/>
      <c r="G44" s="191"/>
      <c r="H44" s="191"/>
      <c r="I44" s="191"/>
      <c r="J44" s="191"/>
      <c r="K44" s="192"/>
      <c r="L44" s="193"/>
      <c r="M44" s="193"/>
      <c r="N44" s="194"/>
      <c r="O44" s="193"/>
      <c r="P44" s="193"/>
      <c r="Q44" s="193"/>
      <c r="R44" s="193"/>
      <c r="S44" s="194"/>
      <c r="T44" s="194"/>
      <c r="U44" s="195"/>
      <c r="V44" s="499"/>
      <c r="W44" s="494"/>
      <c r="X44" s="499"/>
      <c r="Y44" s="494"/>
      <c r="Z44" s="499"/>
    </row>
    <row r="45" spans="1:26" s="155" customFormat="1" ht="15.75" outlineLevel="1">
      <c r="A45" s="130"/>
      <c r="B45" s="130" t="s">
        <v>214</v>
      </c>
      <c r="C45" s="180"/>
      <c r="D45" s="190"/>
      <c r="E45" s="191"/>
      <c r="F45" s="191"/>
      <c r="G45" s="191"/>
      <c r="H45" s="191"/>
      <c r="I45" s="191"/>
      <c r="J45" s="191"/>
      <c r="K45" s="192"/>
      <c r="L45" s="193"/>
      <c r="M45" s="193"/>
      <c r="N45" s="194"/>
      <c r="O45" s="193"/>
      <c r="P45" s="193"/>
      <c r="Q45" s="193"/>
      <c r="R45" s="193"/>
      <c r="S45" s="194"/>
      <c r="T45" s="194"/>
      <c r="U45" s="195"/>
      <c r="V45" s="499"/>
      <c r="W45" s="494"/>
      <c r="X45" s="499"/>
      <c r="Y45" s="494"/>
      <c r="Z45" s="499"/>
    </row>
    <row r="46" spans="1:26" s="155" customFormat="1" ht="15.75" outlineLevel="1">
      <c r="A46" s="129"/>
      <c r="B46" s="129"/>
      <c r="C46" s="173" t="s">
        <v>215</v>
      </c>
      <c r="D46" s="197"/>
      <c r="E46" s="175"/>
      <c r="F46" s="174"/>
      <c r="G46" s="174"/>
      <c r="H46" s="174"/>
      <c r="I46" s="176"/>
      <c r="J46" s="176"/>
      <c r="K46" s="177"/>
      <c r="L46" s="178"/>
      <c r="M46" s="178"/>
      <c r="N46" s="177"/>
      <c r="O46" s="178"/>
      <c r="P46" s="178"/>
      <c r="Q46" s="178"/>
      <c r="R46" s="178"/>
      <c r="S46" s="177"/>
      <c r="T46" s="177"/>
      <c r="U46" s="179"/>
      <c r="V46" s="499"/>
      <c r="W46" s="494"/>
      <c r="X46" s="499"/>
      <c r="Y46" s="494"/>
      <c r="Z46" s="499"/>
    </row>
    <row r="47" spans="1:26" s="155" customFormat="1" ht="15.75" outlineLevel="1">
      <c r="A47" s="129"/>
      <c r="B47" s="129"/>
      <c r="C47" s="173" t="s">
        <v>216</v>
      </c>
      <c r="D47" s="197"/>
      <c r="E47" s="175">
        <f>'Mo. Targets'!C41</f>
        <v>0</v>
      </c>
      <c r="F47" s="174">
        <f>'Mo. Targets'!Q41</f>
        <v>0</v>
      </c>
      <c r="G47" s="174">
        <f>'Mo. Accom'!C41</f>
        <v>0</v>
      </c>
      <c r="H47" s="174">
        <f>'Mo. Accom'!O41</f>
        <v>0</v>
      </c>
      <c r="I47" s="176" t="str">
        <f t="shared" ref="I47:J50" si="13">IFERROR(G47/E47,"-")</f>
        <v>-</v>
      </c>
      <c r="J47" s="176" t="str">
        <f t="shared" si="13"/>
        <v>-</v>
      </c>
      <c r="K47" s="177"/>
      <c r="L47" s="178"/>
      <c r="M47" s="178"/>
      <c r="N47" s="177"/>
      <c r="O47" s="178"/>
      <c r="P47" s="178"/>
      <c r="Q47" s="178"/>
      <c r="R47" s="178"/>
      <c r="S47" s="177"/>
      <c r="T47" s="177"/>
      <c r="U47" s="179"/>
      <c r="V47" s="499"/>
      <c r="W47" s="494"/>
      <c r="X47" s="499"/>
      <c r="Y47" s="494"/>
      <c r="Z47" s="499"/>
    </row>
    <row r="48" spans="1:26" s="155" customFormat="1" ht="15.75" outlineLevel="1">
      <c r="A48" s="129"/>
      <c r="B48" s="129"/>
      <c r="C48" s="173" t="s">
        <v>217</v>
      </c>
      <c r="D48" s="174">
        <f>'Mo. Targets'!O42</f>
        <v>48</v>
      </c>
      <c r="E48" s="175">
        <f>'Mo. Targets'!C42</f>
        <v>4</v>
      </c>
      <c r="F48" s="174">
        <f>'Mo. Targets'!Q42</f>
        <v>4</v>
      </c>
      <c r="G48" s="174">
        <f>'Mo. Accom'!C42</f>
        <v>4</v>
      </c>
      <c r="H48" s="174">
        <f>'Mo. Accom'!O42</f>
        <v>4</v>
      </c>
      <c r="I48" s="176">
        <f t="shared" si="13"/>
        <v>1</v>
      </c>
      <c r="J48" s="176">
        <f t="shared" si="13"/>
        <v>1</v>
      </c>
      <c r="K48" s="177"/>
      <c r="L48" s="178"/>
      <c r="M48" s="178"/>
      <c r="N48" s="177"/>
      <c r="O48" s="178"/>
      <c r="P48" s="178"/>
      <c r="Q48" s="178"/>
      <c r="R48" s="178"/>
      <c r="S48" s="177"/>
      <c r="T48" s="177"/>
      <c r="U48" s="179"/>
      <c r="V48" s="499"/>
      <c r="W48" s="494"/>
      <c r="X48" s="499"/>
      <c r="Y48" s="494"/>
      <c r="Z48" s="499"/>
    </row>
    <row r="49" spans="1:26" s="155" customFormat="1" ht="15.75" outlineLevel="1">
      <c r="A49" s="129"/>
      <c r="B49" s="129"/>
      <c r="C49" s="173" t="s">
        <v>218</v>
      </c>
      <c r="D49" s="174">
        <f>'Mo. Targets'!O43</f>
        <v>12</v>
      </c>
      <c r="E49" s="175">
        <f>'Mo. Targets'!C43</f>
        <v>3</v>
      </c>
      <c r="F49" s="174">
        <f>'Mo. Targets'!Q43</f>
        <v>3</v>
      </c>
      <c r="G49" s="174">
        <f>'Mo. Accom'!C43</f>
        <v>3</v>
      </c>
      <c r="H49" s="174">
        <f>'Mo. Accom'!O43</f>
        <v>3</v>
      </c>
      <c r="I49" s="176">
        <f t="shared" si="13"/>
        <v>1</v>
      </c>
      <c r="J49" s="176">
        <f t="shared" si="13"/>
        <v>1</v>
      </c>
      <c r="K49" s="177"/>
      <c r="L49" s="178"/>
      <c r="M49" s="178"/>
      <c r="N49" s="177"/>
      <c r="O49" s="178"/>
      <c r="P49" s="178"/>
      <c r="Q49" s="178"/>
      <c r="R49" s="178"/>
      <c r="S49" s="177"/>
      <c r="T49" s="177"/>
      <c r="U49" s="179"/>
      <c r="V49" s="499"/>
      <c r="W49" s="494"/>
      <c r="X49" s="499"/>
      <c r="Y49" s="494"/>
      <c r="Z49" s="499"/>
    </row>
    <row r="50" spans="1:26" s="155" customFormat="1" ht="15.75" outlineLevel="1">
      <c r="A50" s="129"/>
      <c r="B50" s="129"/>
      <c r="C50" s="173" t="s">
        <v>219</v>
      </c>
      <c r="D50" s="174">
        <f>'Mo. Targets'!O44</f>
        <v>0</v>
      </c>
      <c r="E50" s="175">
        <f>'Mo. Targets'!C44</f>
        <v>0</v>
      </c>
      <c r="F50" s="174">
        <f>'Mo. Targets'!Q44</f>
        <v>0</v>
      </c>
      <c r="G50" s="174">
        <f>'Mo. Accom'!C44</f>
        <v>0</v>
      </c>
      <c r="H50" s="174">
        <f>'Mo. Accom'!O44</f>
        <v>0</v>
      </c>
      <c r="I50" s="176" t="str">
        <f t="shared" si="13"/>
        <v>-</v>
      </c>
      <c r="J50" s="176" t="str">
        <f t="shared" si="13"/>
        <v>-</v>
      </c>
      <c r="K50" s="177"/>
      <c r="L50" s="178"/>
      <c r="M50" s="178"/>
      <c r="N50" s="177"/>
      <c r="O50" s="178"/>
      <c r="P50" s="178"/>
      <c r="Q50" s="178"/>
      <c r="R50" s="178"/>
      <c r="S50" s="177"/>
      <c r="T50" s="177"/>
      <c r="U50" s="179"/>
      <c r="V50" s="499"/>
      <c r="W50" s="494"/>
      <c r="X50" s="499"/>
      <c r="Y50" s="494"/>
      <c r="Z50" s="499"/>
    </row>
    <row r="51" spans="1:26" s="155" customFormat="1" ht="15.75" outlineLevel="1">
      <c r="A51" s="130"/>
      <c r="B51" s="130" t="s">
        <v>220</v>
      </c>
      <c r="C51" s="180"/>
      <c r="D51" s="191"/>
      <c r="E51" s="191"/>
      <c r="F51" s="191"/>
      <c r="G51" s="191"/>
      <c r="H51" s="191"/>
      <c r="I51" s="191"/>
      <c r="J51" s="191"/>
      <c r="K51" s="192"/>
      <c r="L51" s="193"/>
      <c r="M51" s="193"/>
      <c r="N51" s="194"/>
      <c r="O51" s="193"/>
      <c r="P51" s="193"/>
      <c r="Q51" s="193"/>
      <c r="R51" s="193"/>
      <c r="S51" s="194"/>
      <c r="T51" s="194"/>
      <c r="U51" s="195"/>
      <c r="V51" s="499"/>
      <c r="W51" s="494"/>
      <c r="X51" s="499"/>
      <c r="Y51" s="494"/>
      <c r="Z51" s="499"/>
    </row>
    <row r="52" spans="1:26" s="155" customFormat="1" ht="15.75" outlineLevel="1">
      <c r="A52" s="129"/>
      <c r="B52" s="129"/>
      <c r="C52" s="198" t="s">
        <v>221</v>
      </c>
      <c r="D52" s="174">
        <f>'Mo. Targets'!O46</f>
        <v>24</v>
      </c>
      <c r="E52" s="175">
        <f>'Mo. Targets'!C46</f>
        <v>2</v>
      </c>
      <c r="F52" s="174">
        <f>'Mo. Targets'!Q46</f>
        <v>2</v>
      </c>
      <c r="G52" s="174">
        <f>'Mo. Accom'!C46</f>
        <v>2</v>
      </c>
      <c r="H52" s="174">
        <f>'Mo. Accom'!O46</f>
        <v>2</v>
      </c>
      <c r="I52" s="176">
        <f t="shared" ref="I52:J57" si="14">IFERROR(G52/E52,"-")</f>
        <v>1</v>
      </c>
      <c r="J52" s="176">
        <f t="shared" si="14"/>
        <v>1</v>
      </c>
      <c r="K52" s="177"/>
      <c r="L52" s="178"/>
      <c r="M52" s="178"/>
      <c r="N52" s="177"/>
      <c r="O52" s="178"/>
      <c r="P52" s="178"/>
      <c r="Q52" s="178"/>
      <c r="R52" s="178"/>
      <c r="S52" s="177"/>
      <c r="T52" s="177"/>
      <c r="U52" s="179"/>
      <c r="V52" s="499"/>
      <c r="W52" s="494"/>
      <c r="X52" s="499"/>
      <c r="Y52" s="494"/>
      <c r="Z52" s="499"/>
    </row>
    <row r="53" spans="1:26" s="155" customFormat="1" ht="15.75" outlineLevel="1">
      <c r="A53" s="129"/>
      <c r="B53" s="129"/>
      <c r="C53" s="173" t="s">
        <v>222</v>
      </c>
      <c r="D53" s="174">
        <f>'Mo. Targets'!O47</f>
        <v>0</v>
      </c>
      <c r="E53" s="175">
        <f>'Mo. Targets'!C47</f>
        <v>0</v>
      </c>
      <c r="F53" s="174">
        <f>'Mo. Targets'!Q47</f>
        <v>0</v>
      </c>
      <c r="G53" s="174">
        <f>'Mo. Accom'!C47</f>
        <v>0</v>
      </c>
      <c r="H53" s="174">
        <f>'Mo. Accom'!O47</f>
        <v>0</v>
      </c>
      <c r="I53" s="176" t="str">
        <f t="shared" si="14"/>
        <v>-</v>
      </c>
      <c r="J53" s="176" t="str">
        <f t="shared" si="14"/>
        <v>-</v>
      </c>
      <c r="K53" s="177"/>
      <c r="L53" s="178"/>
      <c r="M53" s="178"/>
      <c r="N53" s="177"/>
      <c r="O53" s="178"/>
      <c r="P53" s="178"/>
      <c r="Q53" s="178"/>
      <c r="R53" s="178"/>
      <c r="S53" s="177"/>
      <c r="T53" s="177"/>
      <c r="U53" s="179"/>
      <c r="V53" s="499"/>
      <c r="W53" s="494"/>
      <c r="X53" s="499"/>
      <c r="Y53" s="494"/>
      <c r="Z53" s="499"/>
    </row>
    <row r="54" spans="1:26" s="155" customFormat="1" ht="15.75" outlineLevel="1">
      <c r="A54" s="129"/>
      <c r="B54" s="129"/>
      <c r="C54" s="173" t="s">
        <v>216</v>
      </c>
      <c r="D54" s="174">
        <f>'Mo. Targets'!O48</f>
        <v>0</v>
      </c>
      <c r="E54" s="175">
        <f>'Mo. Targets'!C48</f>
        <v>0</v>
      </c>
      <c r="F54" s="174">
        <f>'Mo. Targets'!Q48</f>
        <v>0</v>
      </c>
      <c r="G54" s="174">
        <f>'Mo. Accom'!C48</f>
        <v>0</v>
      </c>
      <c r="H54" s="174">
        <f>'Mo. Accom'!O48</f>
        <v>0</v>
      </c>
      <c r="I54" s="176" t="str">
        <f t="shared" si="14"/>
        <v>-</v>
      </c>
      <c r="J54" s="176" t="str">
        <f t="shared" si="14"/>
        <v>-</v>
      </c>
      <c r="K54" s="177"/>
      <c r="L54" s="178"/>
      <c r="M54" s="178"/>
      <c r="N54" s="177"/>
      <c r="O54" s="178"/>
      <c r="P54" s="178"/>
      <c r="Q54" s="178"/>
      <c r="R54" s="178"/>
      <c r="S54" s="177"/>
      <c r="T54" s="177"/>
      <c r="U54" s="179"/>
      <c r="V54" s="499"/>
      <c r="W54" s="494"/>
      <c r="X54" s="499"/>
      <c r="Y54" s="494"/>
      <c r="Z54" s="499"/>
    </row>
    <row r="55" spans="1:26" s="155" customFormat="1" ht="15.75" outlineLevel="1">
      <c r="A55" s="129"/>
      <c r="B55" s="129"/>
      <c r="C55" s="173" t="s">
        <v>223</v>
      </c>
      <c r="D55" s="174">
        <f>'Mo. Targets'!O49</f>
        <v>0</v>
      </c>
      <c r="E55" s="175">
        <f>'Mo. Targets'!C49</f>
        <v>0</v>
      </c>
      <c r="F55" s="174">
        <f>'Mo. Targets'!Q49</f>
        <v>0</v>
      </c>
      <c r="G55" s="174">
        <f>'Mo. Accom'!C49</f>
        <v>0</v>
      </c>
      <c r="H55" s="174">
        <f>'Mo. Accom'!O49</f>
        <v>0</v>
      </c>
      <c r="I55" s="176" t="str">
        <f t="shared" si="14"/>
        <v>-</v>
      </c>
      <c r="J55" s="176" t="str">
        <f t="shared" si="14"/>
        <v>-</v>
      </c>
      <c r="K55" s="177"/>
      <c r="L55" s="178"/>
      <c r="M55" s="178"/>
      <c r="N55" s="177"/>
      <c r="O55" s="178"/>
      <c r="P55" s="178"/>
      <c r="Q55" s="178"/>
      <c r="R55" s="178"/>
      <c r="S55" s="177"/>
      <c r="T55" s="177"/>
      <c r="U55" s="179"/>
      <c r="V55" s="499"/>
      <c r="W55" s="494"/>
      <c r="X55" s="499"/>
      <c r="Y55" s="494"/>
      <c r="Z55" s="499"/>
    </row>
    <row r="56" spans="1:26" s="155" customFormat="1" ht="15.75" outlineLevel="1">
      <c r="A56" s="129"/>
      <c r="B56" s="129"/>
      <c r="C56" s="173" t="s">
        <v>224</v>
      </c>
      <c r="D56" s="174">
        <f>'Mo. Targets'!O50</f>
        <v>0</v>
      </c>
      <c r="E56" s="175">
        <f>'Mo. Targets'!C50</f>
        <v>0</v>
      </c>
      <c r="F56" s="174">
        <f>'Mo. Targets'!Q50</f>
        <v>0</v>
      </c>
      <c r="G56" s="174">
        <f>'Mo. Accom'!C50</f>
        <v>0</v>
      </c>
      <c r="H56" s="174">
        <f>'Mo. Accom'!O50</f>
        <v>0</v>
      </c>
      <c r="I56" s="176" t="str">
        <f t="shared" si="14"/>
        <v>-</v>
      </c>
      <c r="J56" s="176" t="str">
        <f t="shared" si="14"/>
        <v>-</v>
      </c>
      <c r="K56" s="177"/>
      <c r="L56" s="178"/>
      <c r="M56" s="178"/>
      <c r="N56" s="177"/>
      <c r="O56" s="178"/>
      <c r="P56" s="178"/>
      <c r="Q56" s="178"/>
      <c r="R56" s="178"/>
      <c r="S56" s="177"/>
      <c r="T56" s="177"/>
      <c r="U56" s="179"/>
      <c r="V56" s="499"/>
      <c r="W56" s="494"/>
      <c r="X56" s="499"/>
      <c r="Y56" s="494"/>
      <c r="Z56" s="499"/>
    </row>
    <row r="57" spans="1:26" s="155" customFormat="1" ht="15.75" outlineLevel="1">
      <c r="A57" s="129"/>
      <c r="B57" s="129"/>
      <c r="C57" s="173" t="s">
        <v>225</v>
      </c>
      <c r="D57" s="174">
        <f>'Mo. Targets'!O51</f>
        <v>0</v>
      </c>
      <c r="E57" s="175">
        <f>'Mo. Targets'!C51</f>
        <v>0</v>
      </c>
      <c r="F57" s="174">
        <f>'Mo. Targets'!Q51</f>
        <v>0</v>
      </c>
      <c r="G57" s="174">
        <f>'Mo. Accom'!C51</f>
        <v>0</v>
      </c>
      <c r="H57" s="174">
        <f>'Mo. Accom'!O51</f>
        <v>0</v>
      </c>
      <c r="I57" s="176" t="str">
        <f t="shared" si="14"/>
        <v>-</v>
      </c>
      <c r="J57" s="176" t="str">
        <f t="shared" si="14"/>
        <v>-</v>
      </c>
      <c r="K57" s="177"/>
      <c r="L57" s="178"/>
      <c r="M57" s="178"/>
      <c r="N57" s="177"/>
      <c r="O57" s="178"/>
      <c r="P57" s="178"/>
      <c r="Q57" s="178"/>
      <c r="R57" s="178"/>
      <c r="S57" s="177"/>
      <c r="T57" s="177"/>
      <c r="U57" s="179"/>
      <c r="V57" s="499"/>
      <c r="W57" s="494"/>
      <c r="X57" s="499"/>
      <c r="Y57" s="494"/>
      <c r="Z57" s="499"/>
    </row>
    <row r="58" spans="1:26" s="155" customFormat="1" ht="15.75" outlineLevel="1">
      <c r="A58" s="129"/>
      <c r="B58" s="129"/>
      <c r="C58" s="198" t="s">
        <v>226</v>
      </c>
      <c r="D58" s="199"/>
      <c r="E58" s="199"/>
      <c r="F58" s="199"/>
      <c r="G58" s="199"/>
      <c r="H58" s="199"/>
      <c r="I58" s="199"/>
      <c r="J58" s="199"/>
      <c r="K58" s="200"/>
      <c r="L58" s="201"/>
      <c r="M58" s="201"/>
      <c r="N58" s="202"/>
      <c r="O58" s="201"/>
      <c r="P58" s="201"/>
      <c r="Q58" s="201"/>
      <c r="R58" s="201"/>
      <c r="S58" s="202"/>
      <c r="T58" s="202"/>
      <c r="U58" s="203"/>
      <c r="V58" s="499"/>
      <c r="W58" s="494"/>
      <c r="X58" s="499"/>
      <c r="Y58" s="494"/>
      <c r="Z58" s="499"/>
    </row>
    <row r="59" spans="1:26" s="155" customFormat="1" ht="15.75" outlineLevel="1">
      <c r="A59" s="129"/>
      <c r="B59" s="129"/>
      <c r="C59" s="173" t="s">
        <v>223</v>
      </c>
      <c r="D59" s="174">
        <f>'Mo. Targets'!O53</f>
        <v>12</v>
      </c>
      <c r="E59" s="175">
        <f>'Mo. Targets'!C53</f>
        <v>1</v>
      </c>
      <c r="F59" s="174">
        <f>'Mo. Targets'!Q53</f>
        <v>1</v>
      </c>
      <c r="G59" s="174">
        <f>'Mo. Accom'!C53</f>
        <v>1</v>
      </c>
      <c r="H59" s="174">
        <f>'Mo. Accom'!O53</f>
        <v>1</v>
      </c>
      <c r="I59" s="176">
        <f t="shared" ref="I59:J63" si="15">IFERROR(G59/E59,"-")</f>
        <v>1</v>
      </c>
      <c r="J59" s="176">
        <f t="shared" si="15"/>
        <v>1</v>
      </c>
      <c r="K59" s="177"/>
      <c r="L59" s="178"/>
      <c r="M59" s="178"/>
      <c r="N59" s="177"/>
      <c r="O59" s="178"/>
      <c r="P59" s="178"/>
      <c r="Q59" s="178"/>
      <c r="R59" s="178"/>
      <c r="S59" s="177"/>
      <c r="T59" s="177"/>
      <c r="U59" s="179"/>
      <c r="V59" s="499"/>
      <c r="W59" s="494"/>
      <c r="X59" s="499"/>
      <c r="Y59" s="494"/>
      <c r="Z59" s="499"/>
    </row>
    <row r="60" spans="1:26" s="155" customFormat="1" ht="15.75" outlineLevel="1">
      <c r="A60" s="129"/>
      <c r="B60" s="129"/>
      <c r="C60" s="173" t="s">
        <v>227</v>
      </c>
      <c r="D60" s="174">
        <f>'Mo. Targets'!O54</f>
        <v>27</v>
      </c>
      <c r="E60" s="175">
        <f>'Mo. Targets'!C54</f>
        <v>0</v>
      </c>
      <c r="F60" s="174">
        <f>'Mo. Targets'!Q54</f>
        <v>0</v>
      </c>
      <c r="G60" s="174">
        <f>'Mo. Accom'!C54</f>
        <v>0</v>
      </c>
      <c r="H60" s="174">
        <f>'Mo. Accom'!O54</f>
        <v>0</v>
      </c>
      <c r="I60" s="176" t="str">
        <f t="shared" si="15"/>
        <v>-</v>
      </c>
      <c r="J60" s="176" t="str">
        <f t="shared" si="15"/>
        <v>-</v>
      </c>
      <c r="K60" s="177"/>
      <c r="L60" s="178"/>
      <c r="M60" s="178"/>
      <c r="N60" s="177"/>
      <c r="O60" s="178"/>
      <c r="P60" s="178"/>
      <c r="Q60" s="178"/>
      <c r="R60" s="178"/>
      <c r="S60" s="177"/>
      <c r="T60" s="177"/>
      <c r="U60" s="179"/>
      <c r="V60" s="499"/>
      <c r="W60" s="494"/>
      <c r="X60" s="499"/>
      <c r="Y60" s="494"/>
      <c r="Z60" s="499"/>
    </row>
    <row r="61" spans="1:26" s="155" customFormat="1" ht="15.75" outlineLevel="1">
      <c r="A61" s="129"/>
      <c r="B61" s="129"/>
      <c r="C61" s="173" t="s">
        <v>224</v>
      </c>
      <c r="D61" s="174">
        <f>'Mo. Targets'!O55</f>
        <v>12</v>
      </c>
      <c r="E61" s="175">
        <f>'Mo. Targets'!C55</f>
        <v>0</v>
      </c>
      <c r="F61" s="174">
        <f>'Mo. Targets'!Q55</f>
        <v>0</v>
      </c>
      <c r="G61" s="174">
        <f>'Mo. Accom'!C55</f>
        <v>0</v>
      </c>
      <c r="H61" s="174">
        <f>'Mo. Accom'!O55</f>
        <v>0</v>
      </c>
      <c r="I61" s="176" t="str">
        <f t="shared" si="15"/>
        <v>-</v>
      </c>
      <c r="J61" s="176" t="str">
        <f t="shared" si="15"/>
        <v>-</v>
      </c>
      <c r="K61" s="177"/>
      <c r="L61" s="178"/>
      <c r="M61" s="178"/>
      <c r="N61" s="177"/>
      <c r="O61" s="178"/>
      <c r="P61" s="178"/>
      <c r="Q61" s="178"/>
      <c r="R61" s="178"/>
      <c r="S61" s="177"/>
      <c r="T61" s="177"/>
      <c r="U61" s="179"/>
      <c r="V61" s="499"/>
      <c r="W61" s="494"/>
      <c r="X61" s="499"/>
      <c r="Y61" s="494"/>
      <c r="Z61" s="499"/>
    </row>
    <row r="62" spans="1:26" s="155" customFormat="1" ht="15.75" outlineLevel="1">
      <c r="A62" s="129"/>
      <c r="B62" s="129"/>
      <c r="C62" s="173" t="s">
        <v>228</v>
      </c>
      <c r="D62" s="174">
        <f>'Mo. Targets'!O56</f>
        <v>15</v>
      </c>
      <c r="E62" s="175">
        <f>'Mo. Targets'!C56</f>
        <v>0</v>
      </c>
      <c r="F62" s="174">
        <f>'Mo. Targets'!Q56</f>
        <v>0</v>
      </c>
      <c r="G62" s="174">
        <f>'Mo. Accom'!C56</f>
        <v>0</v>
      </c>
      <c r="H62" s="174">
        <f>'Mo. Accom'!O56</f>
        <v>0</v>
      </c>
      <c r="I62" s="176" t="str">
        <f t="shared" si="15"/>
        <v>-</v>
      </c>
      <c r="J62" s="176" t="str">
        <f t="shared" si="15"/>
        <v>-</v>
      </c>
      <c r="K62" s="177"/>
      <c r="L62" s="178"/>
      <c r="M62" s="178"/>
      <c r="N62" s="177"/>
      <c r="O62" s="178"/>
      <c r="P62" s="178"/>
      <c r="Q62" s="178"/>
      <c r="R62" s="178"/>
      <c r="S62" s="177"/>
      <c r="T62" s="177"/>
      <c r="U62" s="179"/>
      <c r="V62" s="499"/>
      <c r="W62" s="494"/>
      <c r="X62" s="499"/>
      <c r="Y62" s="494"/>
      <c r="Z62" s="499"/>
    </row>
    <row r="63" spans="1:26" s="155" customFormat="1" ht="16.5" outlineLevel="1" thickBot="1">
      <c r="A63" s="131"/>
      <c r="B63" s="131"/>
      <c r="C63" s="186" t="s">
        <v>225</v>
      </c>
      <c r="D63" s="204">
        <f>'Mo. Targets'!O57</f>
        <v>8</v>
      </c>
      <c r="E63" s="205">
        <f>'Mo. Targets'!C57</f>
        <v>0</v>
      </c>
      <c r="F63" s="204">
        <f>'Mo. Targets'!Q57</f>
        <v>0</v>
      </c>
      <c r="G63" s="204">
        <f>'Mo. Accom'!C57</f>
        <v>0</v>
      </c>
      <c r="H63" s="204">
        <f>'Mo. Accom'!O57</f>
        <v>0</v>
      </c>
      <c r="I63" s="206" t="str">
        <f t="shared" si="15"/>
        <v>-</v>
      </c>
      <c r="J63" s="206" t="str">
        <f t="shared" si="15"/>
        <v>-</v>
      </c>
      <c r="K63" s="207"/>
      <c r="L63" s="208"/>
      <c r="M63" s="208"/>
      <c r="N63" s="207"/>
      <c r="O63" s="208"/>
      <c r="P63" s="208"/>
      <c r="Q63" s="208"/>
      <c r="R63" s="208"/>
      <c r="S63" s="207"/>
      <c r="T63" s="207"/>
      <c r="U63" s="189"/>
      <c r="V63" s="499"/>
      <c r="W63" s="494"/>
      <c r="X63" s="499"/>
      <c r="Y63" s="494"/>
      <c r="Z63" s="499"/>
    </row>
    <row r="64" spans="1:26" s="155" customFormat="1" ht="16.5" outlineLevel="1" thickBot="1">
      <c r="A64" s="127" t="s">
        <v>291</v>
      </c>
      <c r="B64" s="127" t="s">
        <v>229</v>
      </c>
      <c r="C64" s="158"/>
      <c r="D64" s="165"/>
      <c r="E64" s="160"/>
      <c r="F64" s="160"/>
      <c r="G64" s="160"/>
      <c r="H64" s="160"/>
      <c r="I64" s="160"/>
      <c r="J64" s="160"/>
      <c r="K64" s="161"/>
      <c r="L64" s="162">
        <v>214000</v>
      </c>
      <c r="M64" s="162">
        <f>L64</f>
        <v>214000</v>
      </c>
      <c r="N64" s="163">
        <f t="shared" ref="N64" si="16">IFERROR(M64/L64,"-")</f>
        <v>1</v>
      </c>
      <c r="O64" s="162">
        <v>38221.070000000007</v>
      </c>
      <c r="P64" s="162">
        <v>213596.07</v>
      </c>
      <c r="Q64" s="162">
        <v>38221.070000000007</v>
      </c>
      <c r="R64" s="162">
        <v>213596.07</v>
      </c>
      <c r="S64" s="163">
        <f t="shared" ref="S64" si="17">IFERROR(P64/L64,"-")</f>
        <v>0.99811247663551406</v>
      </c>
      <c r="T64" s="163">
        <f t="shared" ref="T64" si="18">IFERROR(R64/P64,"-")</f>
        <v>1</v>
      </c>
      <c r="U64" s="164"/>
      <c r="V64" s="500">
        <f>W64-P64</f>
        <v>0</v>
      </c>
      <c r="W64" s="495">
        <v>213596.07</v>
      </c>
      <c r="X64" s="500">
        <f>Y64-R64</f>
        <v>0</v>
      </c>
      <c r="Y64" s="495">
        <v>213596.07</v>
      </c>
      <c r="Z64" s="500">
        <f>W64-Y64</f>
        <v>0</v>
      </c>
    </row>
    <row r="65" spans="1:26" s="155" customFormat="1" ht="15.75" outlineLevel="1">
      <c r="A65" s="128" t="s">
        <v>292</v>
      </c>
      <c r="B65" s="128" t="s">
        <v>230</v>
      </c>
      <c r="C65" s="166"/>
      <c r="D65" s="167"/>
      <c r="E65" s="168"/>
      <c r="F65" s="168"/>
      <c r="G65" s="168"/>
      <c r="H65" s="168"/>
      <c r="I65" s="168"/>
      <c r="J65" s="168"/>
      <c r="K65" s="169"/>
      <c r="L65" s="170"/>
      <c r="M65" s="170"/>
      <c r="N65" s="171"/>
      <c r="O65" s="170"/>
      <c r="P65" s="170"/>
      <c r="Q65" s="170"/>
      <c r="R65" s="170"/>
      <c r="S65" s="171"/>
      <c r="T65" s="171"/>
      <c r="U65" s="172"/>
      <c r="V65" s="499"/>
      <c r="W65" s="494"/>
      <c r="X65" s="499"/>
      <c r="Y65" s="494"/>
      <c r="Z65" s="499"/>
    </row>
    <row r="66" spans="1:26" s="155" customFormat="1" ht="15.75" outlineLevel="1">
      <c r="A66" s="129"/>
      <c r="B66" s="129"/>
      <c r="C66" s="173" t="s">
        <v>231</v>
      </c>
      <c r="D66" s="174">
        <f>'Mo. Targets'!O60</f>
        <v>1</v>
      </c>
      <c r="E66" s="175">
        <f>'Mo. Targets'!C60</f>
        <v>0</v>
      </c>
      <c r="F66" s="174">
        <f>'Mo. Targets'!Q60</f>
        <v>0</v>
      </c>
      <c r="G66" s="174">
        <f>'Mo. Accom'!C60</f>
        <v>0</v>
      </c>
      <c r="H66" s="174">
        <f>'Mo. Accom'!O60</f>
        <v>0</v>
      </c>
      <c r="I66" s="176" t="str">
        <f>IFERROR(G66/E66,"-")</f>
        <v>-</v>
      </c>
      <c r="J66" s="176" t="str">
        <f>IFERROR(H66/F66,"-")</f>
        <v>-</v>
      </c>
      <c r="K66" s="177"/>
      <c r="L66" s="178"/>
      <c r="M66" s="178"/>
      <c r="N66" s="177"/>
      <c r="O66" s="178"/>
      <c r="P66" s="178"/>
      <c r="Q66" s="178"/>
      <c r="R66" s="178"/>
      <c r="S66" s="177"/>
      <c r="T66" s="177"/>
      <c r="U66" s="179"/>
      <c r="V66" s="499"/>
      <c r="W66" s="494"/>
      <c r="X66" s="499"/>
      <c r="Y66" s="494"/>
      <c r="Z66" s="499"/>
    </row>
    <row r="67" spans="1:26" s="155" customFormat="1" ht="15.75" outlineLevel="1">
      <c r="A67" s="129"/>
      <c r="B67" s="129"/>
      <c r="C67" s="173" t="s">
        <v>232</v>
      </c>
      <c r="D67" s="174">
        <f>'Mo. Targets'!O61</f>
        <v>1</v>
      </c>
      <c r="E67" s="175">
        <f>'Mo. Targets'!C61</f>
        <v>0</v>
      </c>
      <c r="F67" s="174">
        <f>'Mo. Targets'!Q61</f>
        <v>0</v>
      </c>
      <c r="G67" s="174">
        <f>'Mo. Accom'!C61</f>
        <v>0</v>
      </c>
      <c r="H67" s="174">
        <f>'Mo. Accom'!O61</f>
        <v>0</v>
      </c>
      <c r="I67" s="176" t="str">
        <f>IFERROR(G67/E67,"-")</f>
        <v>-</v>
      </c>
      <c r="J67" s="176" t="str">
        <f>IFERROR(H67/F67,"-")</f>
        <v>-</v>
      </c>
      <c r="K67" s="177"/>
      <c r="L67" s="178"/>
      <c r="M67" s="178"/>
      <c r="N67" s="177"/>
      <c r="O67" s="178"/>
      <c r="P67" s="178"/>
      <c r="Q67" s="178"/>
      <c r="R67" s="178"/>
      <c r="S67" s="177"/>
      <c r="T67" s="177"/>
      <c r="U67" s="179"/>
      <c r="V67" s="499"/>
      <c r="W67" s="494"/>
      <c r="X67" s="499"/>
      <c r="Y67" s="494"/>
      <c r="Z67" s="499"/>
    </row>
    <row r="68" spans="1:26" s="155" customFormat="1" ht="15.75" outlineLevel="1">
      <c r="A68" s="130" t="s">
        <v>293</v>
      </c>
      <c r="B68" s="130" t="s">
        <v>233</v>
      </c>
      <c r="C68" s="180"/>
      <c r="D68" s="191"/>
      <c r="E68" s="191"/>
      <c r="F68" s="191"/>
      <c r="G68" s="191"/>
      <c r="H68" s="191"/>
      <c r="I68" s="191"/>
      <c r="J68" s="191"/>
      <c r="K68" s="192"/>
      <c r="L68" s="193"/>
      <c r="M68" s="193"/>
      <c r="N68" s="194"/>
      <c r="O68" s="193"/>
      <c r="P68" s="193"/>
      <c r="Q68" s="193"/>
      <c r="R68" s="193"/>
      <c r="S68" s="194"/>
      <c r="T68" s="194"/>
      <c r="U68" s="195"/>
      <c r="V68" s="499"/>
      <c r="W68" s="494"/>
      <c r="X68" s="499"/>
      <c r="Y68" s="494"/>
      <c r="Z68" s="499"/>
    </row>
    <row r="69" spans="1:26" s="155" customFormat="1" ht="15.75" outlineLevel="1">
      <c r="A69" s="129"/>
      <c r="B69" s="129"/>
      <c r="C69" s="173" t="s">
        <v>234</v>
      </c>
      <c r="D69" s="174">
        <f>'Mo. Targets'!O63</f>
        <v>12</v>
      </c>
      <c r="E69" s="175">
        <f>'Mo. Targets'!C63</f>
        <v>1</v>
      </c>
      <c r="F69" s="174">
        <f>'Mo. Targets'!Q63</f>
        <v>1</v>
      </c>
      <c r="G69" s="174">
        <f>'Mo. Accom'!C63</f>
        <v>1</v>
      </c>
      <c r="H69" s="174">
        <f>'Mo. Accom'!O63</f>
        <v>1</v>
      </c>
      <c r="I69" s="176">
        <f t="shared" ref="I69:J71" si="19">IFERROR(G69/E69,"-")</f>
        <v>1</v>
      </c>
      <c r="J69" s="176">
        <f t="shared" si="19"/>
        <v>1</v>
      </c>
      <c r="K69" s="177"/>
      <c r="L69" s="178"/>
      <c r="M69" s="178"/>
      <c r="N69" s="177"/>
      <c r="O69" s="178"/>
      <c r="P69" s="178"/>
      <c r="Q69" s="178"/>
      <c r="R69" s="178"/>
      <c r="S69" s="177"/>
      <c r="T69" s="177"/>
      <c r="U69" s="179"/>
      <c r="V69" s="499"/>
      <c r="W69" s="494"/>
      <c r="X69" s="499"/>
      <c r="Y69" s="494"/>
      <c r="Z69" s="499"/>
    </row>
    <row r="70" spans="1:26" s="155" customFormat="1" ht="15.75" outlineLevel="1">
      <c r="A70" s="129"/>
      <c r="B70" s="129"/>
      <c r="C70" s="173" t="s">
        <v>235</v>
      </c>
      <c r="D70" s="174">
        <f>'Mo. Targets'!O64</f>
        <v>0</v>
      </c>
      <c r="E70" s="175">
        <f>'Mo. Targets'!C64</f>
        <v>0</v>
      </c>
      <c r="F70" s="174">
        <f>'Mo. Targets'!Q64</f>
        <v>0</v>
      </c>
      <c r="G70" s="174">
        <f>'Mo. Accom'!C64</f>
        <v>0</v>
      </c>
      <c r="H70" s="174">
        <f>'Mo. Accom'!O64</f>
        <v>0</v>
      </c>
      <c r="I70" s="176" t="str">
        <f t="shared" si="19"/>
        <v>-</v>
      </c>
      <c r="J70" s="176" t="str">
        <f t="shared" si="19"/>
        <v>-</v>
      </c>
      <c r="K70" s="177"/>
      <c r="L70" s="178"/>
      <c r="M70" s="178"/>
      <c r="N70" s="177"/>
      <c r="O70" s="178"/>
      <c r="P70" s="178"/>
      <c r="Q70" s="178"/>
      <c r="R70" s="178"/>
      <c r="S70" s="177"/>
      <c r="T70" s="177"/>
      <c r="U70" s="179"/>
      <c r="V70" s="499"/>
      <c r="W70" s="494"/>
      <c r="X70" s="499"/>
      <c r="Y70" s="494"/>
      <c r="Z70" s="499"/>
    </row>
    <row r="71" spans="1:26" s="155" customFormat="1" ht="16.5" outlineLevel="1" thickBot="1">
      <c r="A71" s="131"/>
      <c r="B71" s="131"/>
      <c r="C71" s="186" t="s">
        <v>236</v>
      </c>
      <c r="D71" s="204">
        <f>'Mo. Targets'!O65</f>
        <v>2</v>
      </c>
      <c r="E71" s="205">
        <f>'Mo. Targets'!C65</f>
        <v>1</v>
      </c>
      <c r="F71" s="204">
        <f>'Mo. Targets'!Q65</f>
        <v>1</v>
      </c>
      <c r="G71" s="204">
        <f>'Mo. Accom'!C65</f>
        <v>1</v>
      </c>
      <c r="H71" s="204">
        <f>'Mo. Accom'!O65</f>
        <v>1</v>
      </c>
      <c r="I71" s="206">
        <f t="shared" si="19"/>
        <v>1</v>
      </c>
      <c r="J71" s="206">
        <f t="shared" si="19"/>
        <v>1</v>
      </c>
      <c r="K71" s="207"/>
      <c r="L71" s="208"/>
      <c r="M71" s="208"/>
      <c r="N71" s="207"/>
      <c r="O71" s="208"/>
      <c r="P71" s="208"/>
      <c r="Q71" s="208"/>
      <c r="R71" s="208"/>
      <c r="S71" s="207"/>
      <c r="T71" s="207"/>
      <c r="U71" s="189"/>
      <c r="V71" s="499"/>
      <c r="W71" s="494"/>
      <c r="X71" s="499"/>
      <c r="Y71" s="494"/>
      <c r="Z71" s="499"/>
    </row>
    <row r="72" spans="1:26" s="155" customFormat="1" ht="16.5" outlineLevel="1" thickBot="1">
      <c r="A72" s="127" t="s">
        <v>294</v>
      </c>
      <c r="B72" s="127" t="s">
        <v>237</v>
      </c>
      <c r="C72" s="158"/>
      <c r="D72" s="160"/>
      <c r="E72" s="160"/>
      <c r="F72" s="160"/>
      <c r="G72" s="160"/>
      <c r="H72" s="160"/>
      <c r="I72" s="160"/>
      <c r="J72" s="160"/>
      <c r="K72" s="161"/>
      <c r="L72" s="162">
        <v>67000</v>
      </c>
      <c r="M72" s="162">
        <f>L72</f>
        <v>67000</v>
      </c>
      <c r="N72" s="163">
        <f t="shared" ref="N72" si="20">IFERROR(M72/L72,"-")</f>
        <v>1</v>
      </c>
      <c r="O72" s="162">
        <v>47570</v>
      </c>
      <c r="P72" s="162">
        <v>66587.5</v>
      </c>
      <c r="Q72" s="162">
        <v>47570</v>
      </c>
      <c r="R72" s="162">
        <v>66587.5</v>
      </c>
      <c r="S72" s="163">
        <f t="shared" ref="S72" si="21">IFERROR(P72/L72,"-")</f>
        <v>0.99384328358208951</v>
      </c>
      <c r="T72" s="163">
        <f t="shared" ref="T72" si="22">IFERROR(R72/P72,"-")</f>
        <v>1</v>
      </c>
      <c r="U72" s="164"/>
      <c r="V72" s="500">
        <f>W72-P72</f>
        <v>0</v>
      </c>
      <c r="W72" s="495">
        <v>66587.5</v>
      </c>
      <c r="X72" s="500">
        <f>Y72-R72</f>
        <v>0</v>
      </c>
      <c r="Y72" s="495">
        <v>66587.5</v>
      </c>
      <c r="Z72" s="500">
        <f>W72-Y72</f>
        <v>0</v>
      </c>
    </row>
    <row r="73" spans="1:26" s="155" customFormat="1" ht="16.5" outlineLevel="1" thickBot="1">
      <c r="A73" s="132"/>
      <c r="B73" s="132"/>
      <c r="C73" s="209" t="s">
        <v>238</v>
      </c>
      <c r="D73" s="210">
        <f>'Mo. Targets'!O67</f>
        <v>0</v>
      </c>
      <c r="E73" s="211">
        <f>'Mo. Targets'!C67</f>
        <v>0</v>
      </c>
      <c r="F73" s="210">
        <f>'Mo. Targets'!Q67</f>
        <v>0</v>
      </c>
      <c r="G73" s="210">
        <f>'Mo. Accom'!C67</f>
        <v>0</v>
      </c>
      <c r="H73" s="210">
        <f>'Mo. Accom'!O67</f>
        <v>0</v>
      </c>
      <c r="I73" s="212" t="str">
        <f>IFERROR(G73/E73,"-")</f>
        <v>-</v>
      </c>
      <c r="J73" s="212" t="str">
        <f>IFERROR(H73/F73,"-")</f>
        <v>-</v>
      </c>
      <c r="K73" s="213"/>
      <c r="L73" s="214"/>
      <c r="M73" s="214"/>
      <c r="N73" s="213"/>
      <c r="O73" s="214"/>
      <c r="P73" s="214"/>
      <c r="Q73" s="214"/>
      <c r="R73" s="214"/>
      <c r="S73" s="213"/>
      <c r="T73" s="213"/>
      <c r="U73" s="215"/>
      <c r="V73" s="499"/>
      <c r="W73" s="494"/>
      <c r="X73" s="499"/>
      <c r="Y73" s="494"/>
      <c r="Z73" s="499"/>
    </row>
    <row r="74" spans="1:26" s="155" customFormat="1" ht="16.5" outlineLevel="1" thickBot="1">
      <c r="A74" s="131"/>
      <c r="B74" s="131"/>
      <c r="C74" s="186" t="s">
        <v>239</v>
      </c>
      <c r="D74" s="204">
        <f>'Mo. Targets'!O68</f>
        <v>0</v>
      </c>
      <c r="E74" s="205">
        <f>'Mo. Targets'!C68</f>
        <v>0</v>
      </c>
      <c r="F74" s="204">
        <f>'Mo. Targets'!Q68</f>
        <v>0</v>
      </c>
      <c r="G74" s="204">
        <f>'Mo. Accom'!C68</f>
        <v>0</v>
      </c>
      <c r="H74" s="204">
        <f>'Mo. Accom'!O68</f>
        <v>0</v>
      </c>
      <c r="I74" s="206" t="str">
        <f>IFERROR(G74/E74,"-")</f>
        <v>-</v>
      </c>
      <c r="J74" s="206" t="str">
        <f>IFERROR(H74/F74,"-")</f>
        <v>-</v>
      </c>
      <c r="K74" s="207"/>
      <c r="L74" s="208"/>
      <c r="M74" s="208"/>
      <c r="N74" s="207"/>
      <c r="O74" s="214"/>
      <c r="P74" s="214"/>
      <c r="Q74" s="208"/>
      <c r="R74" s="208"/>
      <c r="S74" s="207"/>
      <c r="T74" s="207"/>
      <c r="U74" s="189"/>
      <c r="V74" s="499"/>
      <c r="W74" s="494"/>
      <c r="X74" s="499"/>
      <c r="Y74" s="494"/>
      <c r="Z74" s="499"/>
    </row>
    <row r="75" spans="1:26" s="155" customFormat="1" ht="16.5" outlineLevel="1" thickBot="1">
      <c r="A75" s="127" t="s">
        <v>295</v>
      </c>
      <c r="B75" s="127" t="s">
        <v>240</v>
      </c>
      <c r="C75" s="158"/>
      <c r="D75" s="159"/>
      <c r="E75" s="216"/>
      <c r="F75" s="216"/>
      <c r="G75" s="216"/>
      <c r="H75" s="216"/>
      <c r="I75" s="216"/>
      <c r="J75" s="216"/>
      <c r="K75" s="217"/>
      <c r="L75" s="218"/>
      <c r="M75" s="218"/>
      <c r="N75" s="219"/>
      <c r="O75" s="218"/>
      <c r="P75" s="218"/>
      <c r="Q75" s="218"/>
      <c r="R75" s="218"/>
      <c r="S75" s="219"/>
      <c r="T75" s="219"/>
      <c r="U75" s="220"/>
      <c r="V75" s="499"/>
      <c r="W75" s="494"/>
      <c r="X75" s="499"/>
      <c r="Y75" s="494"/>
      <c r="Z75" s="499"/>
    </row>
    <row r="76" spans="1:26" s="155" customFormat="1" ht="15.75" outlineLevel="1">
      <c r="A76" s="133" t="s">
        <v>296</v>
      </c>
      <c r="B76" s="128" t="s">
        <v>241</v>
      </c>
      <c r="C76" s="166"/>
      <c r="D76" s="221"/>
      <c r="E76" s="222"/>
      <c r="F76" s="222"/>
      <c r="G76" s="222"/>
      <c r="H76" s="222"/>
      <c r="I76" s="222"/>
      <c r="J76" s="222"/>
      <c r="K76" s="223"/>
      <c r="L76" s="224"/>
      <c r="M76" s="224"/>
      <c r="N76" s="225"/>
      <c r="O76" s="224"/>
      <c r="P76" s="224"/>
      <c r="Q76" s="224"/>
      <c r="R76" s="224"/>
      <c r="S76" s="225"/>
      <c r="T76" s="225"/>
      <c r="U76" s="226"/>
      <c r="V76" s="499"/>
      <c r="W76" s="494"/>
      <c r="X76" s="499"/>
      <c r="Y76" s="494"/>
      <c r="Z76" s="499"/>
    </row>
    <row r="77" spans="1:26" s="155" customFormat="1" ht="15.75" outlineLevel="1">
      <c r="A77" s="134" t="s">
        <v>297</v>
      </c>
      <c r="B77" s="130" t="s">
        <v>242</v>
      </c>
      <c r="C77" s="180"/>
      <c r="D77" s="227"/>
      <c r="E77" s="228"/>
      <c r="F77" s="228"/>
      <c r="G77" s="228"/>
      <c r="H77" s="228"/>
      <c r="I77" s="228"/>
      <c r="J77" s="228"/>
      <c r="K77" s="229"/>
      <c r="L77" s="230"/>
      <c r="M77" s="230"/>
      <c r="N77" s="231"/>
      <c r="O77" s="230"/>
      <c r="P77" s="230"/>
      <c r="Q77" s="230"/>
      <c r="R77" s="230"/>
      <c r="S77" s="231"/>
      <c r="T77" s="231"/>
      <c r="U77" s="232"/>
      <c r="V77" s="499"/>
      <c r="W77" s="494"/>
      <c r="X77" s="499"/>
      <c r="Y77" s="494"/>
      <c r="Z77" s="499"/>
    </row>
    <row r="78" spans="1:26" s="155" customFormat="1" ht="15.75" outlineLevel="1">
      <c r="A78" s="129"/>
      <c r="B78" s="129"/>
      <c r="C78" s="173" t="s">
        <v>243</v>
      </c>
      <c r="D78" s="174">
        <f>'Mo. Targets'!O72</f>
        <v>12</v>
      </c>
      <c r="E78" s="175">
        <f>'Mo. Targets'!C72</f>
        <v>1</v>
      </c>
      <c r="F78" s="174">
        <f>'Mo. Targets'!Q72</f>
        <v>1</v>
      </c>
      <c r="G78" s="174">
        <f>'Mo. Accom'!C72</f>
        <v>1</v>
      </c>
      <c r="H78" s="174">
        <f>'Mo. Accom'!O72</f>
        <v>1</v>
      </c>
      <c r="I78" s="176">
        <f>IFERROR(G78/E78,"-")</f>
        <v>1</v>
      </c>
      <c r="J78" s="176">
        <f>IFERROR(H78/F78,"-")</f>
        <v>1</v>
      </c>
      <c r="K78" s="177"/>
      <c r="L78" s="178"/>
      <c r="M78" s="178"/>
      <c r="N78" s="177"/>
      <c r="O78" s="178"/>
      <c r="P78" s="178"/>
      <c r="Q78" s="178"/>
      <c r="R78" s="178"/>
      <c r="S78" s="177"/>
      <c r="T78" s="177"/>
      <c r="U78" s="179"/>
      <c r="V78" s="499"/>
      <c r="W78" s="494"/>
      <c r="X78" s="499"/>
      <c r="Y78" s="494"/>
      <c r="Z78" s="499"/>
    </row>
    <row r="79" spans="1:26" s="155" customFormat="1" ht="15.75" outlineLevel="1">
      <c r="A79" s="134" t="s">
        <v>298</v>
      </c>
      <c r="B79" s="130" t="s">
        <v>244</v>
      </c>
      <c r="C79" s="180"/>
      <c r="D79" s="191"/>
      <c r="E79" s="191"/>
      <c r="F79" s="191"/>
      <c r="G79" s="191"/>
      <c r="H79" s="191"/>
      <c r="I79" s="191"/>
      <c r="J79" s="191"/>
      <c r="K79" s="192"/>
      <c r="L79" s="193"/>
      <c r="M79" s="193"/>
      <c r="N79" s="194"/>
      <c r="O79" s="193"/>
      <c r="P79" s="193"/>
      <c r="Q79" s="193"/>
      <c r="R79" s="193"/>
      <c r="S79" s="194"/>
      <c r="T79" s="194"/>
      <c r="U79" s="195"/>
      <c r="V79" s="499"/>
      <c r="W79" s="494"/>
      <c r="X79" s="499"/>
      <c r="Y79" s="494"/>
      <c r="Z79" s="499"/>
    </row>
    <row r="80" spans="1:26" s="155" customFormat="1" ht="16.5" outlineLevel="1" thickBot="1">
      <c r="A80" s="131"/>
      <c r="B80" s="131"/>
      <c r="C80" s="186" t="s">
        <v>245</v>
      </c>
      <c r="D80" s="204">
        <f>'Mo. Targets'!O74</f>
        <v>12</v>
      </c>
      <c r="E80" s="205">
        <f>'Mo. Targets'!C74</f>
        <v>1</v>
      </c>
      <c r="F80" s="204">
        <f>'Mo. Targets'!Q74</f>
        <v>1</v>
      </c>
      <c r="G80" s="204">
        <f>'Mo. Accom'!C74</f>
        <v>1</v>
      </c>
      <c r="H80" s="204">
        <f>'Mo. Accom'!O74</f>
        <v>1</v>
      </c>
      <c r="I80" s="206">
        <f>IFERROR(G80/E80,"-")</f>
        <v>1</v>
      </c>
      <c r="J80" s="206">
        <f>IFERROR(H80/F80,"-")</f>
        <v>1</v>
      </c>
      <c r="K80" s="207"/>
      <c r="L80" s="208"/>
      <c r="M80" s="208"/>
      <c r="N80" s="207"/>
      <c r="O80" s="208"/>
      <c r="P80" s="208"/>
      <c r="Q80" s="208"/>
      <c r="R80" s="208"/>
      <c r="S80" s="207"/>
      <c r="T80" s="207"/>
      <c r="U80" s="189"/>
      <c r="V80" s="499"/>
      <c r="W80" s="494"/>
      <c r="X80" s="499"/>
      <c r="Y80" s="494"/>
      <c r="Z80" s="499"/>
    </row>
    <row r="81" spans="1:26" s="155" customFormat="1" ht="16.5" thickBot="1">
      <c r="A81" s="424" t="s">
        <v>299</v>
      </c>
      <c r="B81" s="424" t="s">
        <v>3</v>
      </c>
      <c r="C81" s="461"/>
      <c r="D81" s="462"/>
      <c r="E81" s="463"/>
      <c r="F81" s="463"/>
      <c r="G81" s="463"/>
      <c r="H81" s="463"/>
      <c r="I81" s="463"/>
      <c r="J81" s="463"/>
      <c r="K81" s="464" t="s">
        <v>345</v>
      </c>
      <c r="L81" s="430">
        <f>SUM(L82:L84)</f>
        <v>37560428.18</v>
      </c>
      <c r="M81" s="430">
        <f t="shared" ref="M81:R81" si="23">SUM(M82:M84)</f>
        <v>37560428.18</v>
      </c>
      <c r="N81" s="431">
        <f>IFERROR(M81/L81,"-")</f>
        <v>1</v>
      </c>
      <c r="O81" s="430">
        <f t="shared" si="23"/>
        <v>2731342.8699999982</v>
      </c>
      <c r="P81" s="430">
        <f t="shared" si="23"/>
        <v>37163900.420000002</v>
      </c>
      <c r="Q81" s="430">
        <f t="shared" si="23"/>
        <v>2780721.9899999998</v>
      </c>
      <c r="R81" s="430">
        <f t="shared" si="23"/>
        <v>37163900.420000002</v>
      </c>
      <c r="S81" s="431">
        <f t="shared" ref="S81:S84" si="24">IFERROR(P81/L81,"-")</f>
        <v>0.98944293824075358</v>
      </c>
      <c r="T81" s="431">
        <f t="shared" ref="T81:T84" si="25">IFERROR(R81/P81,"-")</f>
        <v>1</v>
      </c>
      <c r="U81" s="465"/>
      <c r="V81" s="499"/>
      <c r="W81" s="494"/>
      <c r="X81" s="499"/>
      <c r="Y81" s="494"/>
      <c r="Z81" s="499"/>
    </row>
    <row r="82" spans="1:26" s="155" customFormat="1" ht="15.75">
      <c r="A82" s="466"/>
      <c r="B82" s="466"/>
      <c r="C82" s="467"/>
      <c r="D82" s="468"/>
      <c r="E82" s="469"/>
      <c r="F82" s="469"/>
      <c r="G82" s="469"/>
      <c r="H82" s="469"/>
      <c r="I82" s="469"/>
      <c r="J82" s="469"/>
      <c r="K82" s="470" t="s">
        <v>342</v>
      </c>
      <c r="L82" s="471">
        <f>L87+L196</f>
        <v>16972000</v>
      </c>
      <c r="M82" s="471">
        <f t="shared" ref="M82:R84" si="26">M87+M196</f>
        <v>16972000</v>
      </c>
      <c r="N82" s="472">
        <f t="shared" ref="N82:N84" si="27">IFERROR(M82/L82,"-")</f>
        <v>1</v>
      </c>
      <c r="O82" s="471">
        <f t="shared" si="26"/>
        <v>452004.2799999984</v>
      </c>
      <c r="P82" s="471">
        <f t="shared" si="26"/>
        <v>16747538.049999999</v>
      </c>
      <c r="Q82" s="471">
        <f t="shared" si="26"/>
        <v>453894.54000000004</v>
      </c>
      <c r="R82" s="471">
        <f t="shared" si="26"/>
        <v>16747538.049999999</v>
      </c>
      <c r="S82" s="472">
        <f t="shared" si="24"/>
        <v>0.9867745728258307</v>
      </c>
      <c r="T82" s="472">
        <f t="shared" si="25"/>
        <v>1</v>
      </c>
      <c r="U82" s="473"/>
      <c r="V82" s="499"/>
      <c r="W82" s="494"/>
      <c r="X82" s="499"/>
      <c r="Y82" s="494"/>
      <c r="Z82" s="499"/>
    </row>
    <row r="83" spans="1:26" s="155" customFormat="1" ht="15.75">
      <c r="A83" s="433"/>
      <c r="B83" s="433"/>
      <c r="C83" s="474"/>
      <c r="D83" s="475"/>
      <c r="E83" s="459"/>
      <c r="F83" s="459"/>
      <c r="G83" s="459"/>
      <c r="H83" s="459"/>
      <c r="I83" s="459"/>
      <c r="J83" s="459"/>
      <c r="K83" s="438" t="s">
        <v>340</v>
      </c>
      <c r="L83" s="439">
        <f t="shared" ref="L83:L84" si="28">L88+L197</f>
        <v>20588428.18</v>
      </c>
      <c r="M83" s="439">
        <f t="shared" si="26"/>
        <v>20588428.18</v>
      </c>
      <c r="N83" s="440">
        <f t="shared" si="27"/>
        <v>1</v>
      </c>
      <c r="O83" s="439">
        <f t="shared" si="26"/>
        <v>2279338.59</v>
      </c>
      <c r="P83" s="439">
        <f t="shared" si="26"/>
        <v>20416362.370000001</v>
      </c>
      <c r="Q83" s="439">
        <f t="shared" si="26"/>
        <v>2326827.4499999997</v>
      </c>
      <c r="R83" s="439">
        <f t="shared" si="26"/>
        <v>20416362.370000001</v>
      </c>
      <c r="S83" s="440">
        <f t="shared" si="24"/>
        <v>0.99164259609836813</v>
      </c>
      <c r="T83" s="440">
        <f t="shared" si="25"/>
        <v>1</v>
      </c>
      <c r="U83" s="460"/>
      <c r="V83" s="499"/>
      <c r="W83" s="494"/>
      <c r="X83" s="499"/>
      <c r="Y83" s="494"/>
      <c r="Z83" s="499"/>
    </row>
    <row r="84" spans="1:26" s="155" customFormat="1" ht="16.5" thickBot="1">
      <c r="A84" s="450"/>
      <c r="B84" s="450"/>
      <c r="C84" s="476"/>
      <c r="D84" s="477"/>
      <c r="E84" s="453"/>
      <c r="F84" s="453"/>
      <c r="G84" s="453"/>
      <c r="H84" s="453"/>
      <c r="I84" s="453"/>
      <c r="J84" s="453"/>
      <c r="K84" s="446" t="s">
        <v>343</v>
      </c>
      <c r="L84" s="447">
        <f t="shared" si="28"/>
        <v>0</v>
      </c>
      <c r="M84" s="447">
        <f t="shared" si="26"/>
        <v>0</v>
      </c>
      <c r="N84" s="448" t="str">
        <f t="shared" si="27"/>
        <v>-</v>
      </c>
      <c r="O84" s="447">
        <f t="shared" si="26"/>
        <v>0</v>
      </c>
      <c r="P84" s="447">
        <f t="shared" si="26"/>
        <v>0</v>
      </c>
      <c r="Q84" s="447">
        <f t="shared" si="26"/>
        <v>0</v>
      </c>
      <c r="R84" s="447">
        <f t="shared" si="26"/>
        <v>0</v>
      </c>
      <c r="S84" s="448" t="str">
        <f t="shared" si="24"/>
        <v>-</v>
      </c>
      <c r="T84" s="448" t="str">
        <f t="shared" si="25"/>
        <v>-</v>
      </c>
      <c r="U84" s="456"/>
      <c r="V84" s="499"/>
      <c r="W84" s="494"/>
      <c r="X84" s="499"/>
      <c r="Y84" s="494"/>
      <c r="Z84" s="499"/>
    </row>
    <row r="85" spans="1:26" s="155" customFormat="1" ht="16.5" thickBot="1">
      <c r="A85" s="135"/>
      <c r="B85" s="135"/>
      <c r="C85" s="233"/>
      <c r="D85" s="234"/>
      <c r="E85" s="235"/>
      <c r="F85" s="235"/>
      <c r="G85" s="235"/>
      <c r="H85" s="235"/>
      <c r="I85" s="235"/>
      <c r="J85" s="235"/>
      <c r="K85" s="156"/>
      <c r="L85" s="236"/>
      <c r="M85" s="236"/>
      <c r="N85" s="237"/>
      <c r="O85" s="236"/>
      <c r="P85" s="236"/>
      <c r="Q85" s="236"/>
      <c r="R85" s="236"/>
      <c r="S85" s="237"/>
      <c r="T85" s="237"/>
      <c r="U85" s="238"/>
      <c r="V85" s="499"/>
      <c r="W85" s="494"/>
      <c r="X85" s="499"/>
      <c r="Y85" s="494"/>
      <c r="Z85" s="499"/>
    </row>
    <row r="86" spans="1:26" s="155" customFormat="1" ht="16.5" thickBot="1">
      <c r="A86" s="136" t="s">
        <v>346</v>
      </c>
      <c r="B86" s="136" t="s">
        <v>347</v>
      </c>
      <c r="C86" s="239"/>
      <c r="D86" s="240"/>
      <c r="E86" s="241"/>
      <c r="F86" s="241"/>
      <c r="G86" s="241"/>
      <c r="H86" s="241"/>
      <c r="I86" s="241"/>
      <c r="J86" s="241"/>
      <c r="K86" s="242" t="s">
        <v>345</v>
      </c>
      <c r="L86" s="243">
        <f>SUM(L87:L89)</f>
        <v>16344000</v>
      </c>
      <c r="M86" s="243">
        <f t="shared" ref="M86:R86" si="29">SUM(M87:M89)</f>
        <v>16344000</v>
      </c>
      <c r="N86" s="244">
        <f>IFERROR(M86/L86,"-")</f>
        <v>1</v>
      </c>
      <c r="O86" s="243">
        <f t="shared" si="29"/>
        <v>672662.19999999832</v>
      </c>
      <c r="P86" s="243">
        <f t="shared" si="29"/>
        <v>16231085.219999999</v>
      </c>
      <c r="Q86" s="243">
        <f t="shared" si="29"/>
        <v>722041.32</v>
      </c>
      <c r="R86" s="243">
        <f t="shared" si="29"/>
        <v>16231085.219999999</v>
      </c>
      <c r="S86" s="244">
        <f t="shared" ref="S86:S89" si="30">IFERROR(P86/L86,"-")</f>
        <v>0.99309136196769454</v>
      </c>
      <c r="T86" s="244">
        <f t="shared" ref="T86:T89" si="31">IFERROR(R86/P86,"-")</f>
        <v>1</v>
      </c>
      <c r="U86" s="245"/>
      <c r="V86" s="499"/>
      <c r="W86" s="494"/>
      <c r="X86" s="499"/>
      <c r="Y86" s="494"/>
      <c r="Z86" s="499"/>
    </row>
    <row r="87" spans="1:26" s="155" customFormat="1" ht="15.75">
      <c r="A87" s="137"/>
      <c r="B87" s="137"/>
      <c r="C87" s="246"/>
      <c r="D87" s="247"/>
      <c r="E87" s="248"/>
      <c r="F87" s="248"/>
      <c r="G87" s="248"/>
      <c r="H87" s="248"/>
      <c r="I87" s="248"/>
      <c r="J87" s="248"/>
      <c r="K87" s="249" t="s">
        <v>342</v>
      </c>
      <c r="L87" s="250">
        <f>L93+L158</f>
        <v>12682000</v>
      </c>
      <c r="M87" s="250">
        <f t="shared" ref="M87" si="32">M93+M158</f>
        <v>12682000</v>
      </c>
      <c r="N87" s="251">
        <f t="shared" ref="N87:N89" si="33">IFERROR(M87/L87,"-")</f>
        <v>1</v>
      </c>
      <c r="O87" s="257">
        <f t="shared" ref="M87:R89" si="34">O93+O158</f>
        <v>121789.07999999821</v>
      </c>
      <c r="P87" s="257">
        <f t="shared" si="34"/>
        <v>12633234.309999999</v>
      </c>
      <c r="Q87" s="257">
        <f t="shared" si="34"/>
        <v>123679.33999999985</v>
      </c>
      <c r="R87" s="257">
        <f t="shared" si="34"/>
        <v>12633234.309999999</v>
      </c>
      <c r="S87" s="251">
        <f t="shared" si="30"/>
        <v>0.99615473190348514</v>
      </c>
      <c r="T87" s="251">
        <f t="shared" si="31"/>
        <v>1</v>
      </c>
      <c r="U87" s="252"/>
      <c r="V87" s="499"/>
      <c r="W87" s="494"/>
      <c r="X87" s="499"/>
      <c r="Y87" s="494"/>
      <c r="Z87" s="499"/>
    </row>
    <row r="88" spans="1:26" s="155" customFormat="1" ht="15.75">
      <c r="A88" s="138"/>
      <c r="B88" s="138"/>
      <c r="C88" s="253"/>
      <c r="D88" s="254"/>
      <c r="E88" s="255"/>
      <c r="F88" s="255"/>
      <c r="G88" s="255"/>
      <c r="H88" s="255"/>
      <c r="I88" s="255"/>
      <c r="J88" s="255"/>
      <c r="K88" s="256" t="s">
        <v>340</v>
      </c>
      <c r="L88" s="257">
        <f>L94+L159</f>
        <v>3662000</v>
      </c>
      <c r="M88" s="257">
        <f>M94+M159</f>
        <v>3662000</v>
      </c>
      <c r="N88" s="258">
        <f t="shared" si="33"/>
        <v>1</v>
      </c>
      <c r="O88" s="257">
        <f t="shared" si="34"/>
        <v>550873.12000000011</v>
      </c>
      <c r="P88" s="257">
        <f t="shared" si="34"/>
        <v>3597850.91</v>
      </c>
      <c r="Q88" s="257">
        <f t="shared" si="34"/>
        <v>598361.9800000001</v>
      </c>
      <c r="R88" s="257">
        <f t="shared" si="34"/>
        <v>3597850.91</v>
      </c>
      <c r="S88" s="258">
        <f t="shared" si="30"/>
        <v>0.98248249863462589</v>
      </c>
      <c r="T88" s="258">
        <f t="shared" si="31"/>
        <v>1</v>
      </c>
      <c r="U88" s="259"/>
      <c r="V88" s="499"/>
      <c r="W88" s="494"/>
      <c r="X88" s="499"/>
      <c r="Y88" s="494"/>
      <c r="Z88" s="499"/>
    </row>
    <row r="89" spans="1:26" s="155" customFormat="1" ht="16.5" thickBot="1">
      <c r="A89" s="139"/>
      <c r="B89" s="139"/>
      <c r="C89" s="260"/>
      <c r="D89" s="240"/>
      <c r="E89" s="241"/>
      <c r="F89" s="241"/>
      <c r="G89" s="241"/>
      <c r="H89" s="241"/>
      <c r="I89" s="241"/>
      <c r="J89" s="241"/>
      <c r="K89" s="261" t="s">
        <v>343</v>
      </c>
      <c r="L89" s="243">
        <f t="shared" ref="L89" si="35">L95+L160</f>
        <v>0</v>
      </c>
      <c r="M89" s="243">
        <f t="shared" si="34"/>
        <v>0</v>
      </c>
      <c r="N89" s="262" t="str">
        <f t="shared" si="33"/>
        <v>-</v>
      </c>
      <c r="O89" s="243">
        <f t="shared" si="34"/>
        <v>0</v>
      </c>
      <c r="P89" s="243">
        <f t="shared" si="34"/>
        <v>0</v>
      </c>
      <c r="Q89" s="243">
        <f t="shared" si="34"/>
        <v>0</v>
      </c>
      <c r="R89" s="243">
        <f t="shared" si="34"/>
        <v>0</v>
      </c>
      <c r="S89" s="262" t="str">
        <f t="shared" si="30"/>
        <v>-</v>
      </c>
      <c r="T89" s="262" t="str">
        <f t="shared" si="31"/>
        <v>-</v>
      </c>
      <c r="U89" s="245"/>
      <c r="V89" s="499"/>
      <c r="W89" s="494"/>
      <c r="X89" s="499"/>
      <c r="Y89" s="494"/>
      <c r="Z89" s="499"/>
    </row>
    <row r="90" spans="1:26" s="155" customFormat="1" ht="16.5" thickBot="1">
      <c r="A90" s="135"/>
      <c r="B90" s="135"/>
      <c r="C90" s="233"/>
      <c r="D90" s="234"/>
      <c r="E90" s="235"/>
      <c r="F90" s="235"/>
      <c r="G90" s="235"/>
      <c r="H90" s="235"/>
      <c r="I90" s="235"/>
      <c r="J90" s="235"/>
      <c r="K90" s="156"/>
      <c r="L90" s="236"/>
      <c r="M90" s="236"/>
      <c r="N90" s="237"/>
      <c r="O90" s="236"/>
      <c r="P90" s="236"/>
      <c r="Q90" s="236"/>
      <c r="R90" s="236"/>
      <c r="S90" s="237"/>
      <c r="T90" s="237"/>
      <c r="U90" s="238"/>
      <c r="V90" s="499"/>
      <c r="W90" s="494"/>
      <c r="X90" s="499"/>
      <c r="Y90" s="494"/>
      <c r="Z90" s="499"/>
    </row>
    <row r="91" spans="1:26" s="155" customFormat="1" ht="16.5" thickBot="1">
      <c r="A91" s="136" t="s">
        <v>300</v>
      </c>
      <c r="B91" s="136" t="s">
        <v>4</v>
      </c>
      <c r="C91" s="239"/>
      <c r="D91" s="263"/>
      <c r="E91" s="264"/>
      <c r="F91" s="264"/>
      <c r="G91" s="264"/>
      <c r="H91" s="264"/>
      <c r="I91" s="264"/>
      <c r="J91" s="264"/>
      <c r="K91" s="265"/>
      <c r="L91" s="266"/>
      <c r="M91" s="266"/>
      <c r="N91" s="244"/>
      <c r="O91" s="266"/>
      <c r="P91" s="266"/>
      <c r="Q91" s="266"/>
      <c r="R91" s="266"/>
      <c r="S91" s="244"/>
      <c r="T91" s="244"/>
      <c r="U91" s="267"/>
      <c r="V91" s="499"/>
      <c r="W91" s="494"/>
      <c r="X91" s="499"/>
      <c r="Y91" s="494"/>
      <c r="Z91" s="499"/>
    </row>
    <row r="92" spans="1:26" s="155" customFormat="1" ht="16.5" thickBot="1">
      <c r="A92" s="140"/>
      <c r="B92" s="140"/>
      <c r="C92" s="268"/>
      <c r="D92" s="269"/>
      <c r="E92" s="270"/>
      <c r="F92" s="270"/>
      <c r="G92" s="270"/>
      <c r="H92" s="270"/>
      <c r="I92" s="270"/>
      <c r="J92" s="270"/>
      <c r="K92" s="242" t="s">
        <v>345</v>
      </c>
      <c r="L92" s="266">
        <f>SUM(L93:L95)</f>
        <v>14449000</v>
      </c>
      <c r="M92" s="266">
        <f t="shared" ref="M92:R92" si="36">SUM(M93:M95)</f>
        <v>14449000</v>
      </c>
      <c r="N92" s="244">
        <f>IFERROR(M92/L92,"-")</f>
        <v>1</v>
      </c>
      <c r="O92" s="266">
        <f t="shared" si="36"/>
        <v>331863.1699999983</v>
      </c>
      <c r="P92" s="266">
        <f t="shared" si="36"/>
        <v>14373548.499999998</v>
      </c>
      <c r="Q92" s="266">
        <f t="shared" si="36"/>
        <v>333753.42999999993</v>
      </c>
      <c r="R92" s="266">
        <f t="shared" si="36"/>
        <v>14373548.499999998</v>
      </c>
      <c r="S92" s="244">
        <f t="shared" ref="S92:S95" si="37">IFERROR(P92/L92,"-")</f>
        <v>0.9947780815281333</v>
      </c>
      <c r="T92" s="244">
        <f t="shared" ref="T92:T95" si="38">IFERROR(R92/P92,"-")</f>
        <v>1</v>
      </c>
      <c r="U92" s="271"/>
      <c r="V92" s="499"/>
      <c r="W92" s="494"/>
      <c r="X92" s="499"/>
      <c r="Y92" s="494"/>
      <c r="Z92" s="499"/>
    </row>
    <row r="93" spans="1:26" s="155" customFormat="1" ht="15.75">
      <c r="A93" s="141"/>
      <c r="B93" s="141"/>
      <c r="C93" s="272"/>
      <c r="D93" s="273"/>
      <c r="E93" s="274"/>
      <c r="F93" s="274"/>
      <c r="G93" s="274"/>
      <c r="H93" s="274"/>
      <c r="I93" s="274"/>
      <c r="J93" s="274"/>
      <c r="K93" s="249" t="s">
        <v>342</v>
      </c>
      <c r="L93" s="275">
        <f>11592000+1090000</f>
        <v>12682000</v>
      </c>
      <c r="M93" s="275">
        <f>L93</f>
        <v>12682000</v>
      </c>
      <c r="N93" s="251">
        <f t="shared" ref="N93:N95" si="39">IFERROR(M93/L93,"-")</f>
        <v>1</v>
      </c>
      <c r="O93" s="250">
        <v>121789.07999999821</v>
      </c>
      <c r="P93" s="250">
        <v>12633234.309999999</v>
      </c>
      <c r="Q93" s="250">
        <v>123679.33999999985</v>
      </c>
      <c r="R93" s="250">
        <v>12633234.309999999</v>
      </c>
      <c r="S93" s="251">
        <f t="shared" si="37"/>
        <v>0.99615473190348514</v>
      </c>
      <c r="T93" s="251">
        <f t="shared" si="38"/>
        <v>1</v>
      </c>
      <c r="U93" s="276"/>
      <c r="V93" s="500">
        <f>W93-P93</f>
        <v>0</v>
      </c>
      <c r="W93" s="495">
        <f>W94+W95</f>
        <v>12633234.309999999</v>
      </c>
      <c r="X93" s="500">
        <f>Y93-R93</f>
        <v>0</v>
      </c>
      <c r="Y93" s="495">
        <f>Y94+Y95</f>
        <v>12633234.309999999</v>
      </c>
      <c r="Z93" s="500">
        <f>W93-Y93</f>
        <v>0</v>
      </c>
    </row>
    <row r="94" spans="1:26" s="155" customFormat="1" ht="15.75">
      <c r="A94" s="142"/>
      <c r="B94" s="142"/>
      <c r="C94" s="277"/>
      <c r="D94" s="278"/>
      <c r="E94" s="279"/>
      <c r="F94" s="279"/>
      <c r="G94" s="279"/>
      <c r="H94" s="279"/>
      <c r="I94" s="279"/>
      <c r="J94" s="279"/>
      <c r="K94" s="256" t="s">
        <v>340</v>
      </c>
      <c r="L94" s="280">
        <f>L111+L137</f>
        <v>1767000</v>
      </c>
      <c r="M94" s="280">
        <f>M111+M137</f>
        <v>1767000</v>
      </c>
      <c r="N94" s="258">
        <f t="shared" si="39"/>
        <v>1</v>
      </c>
      <c r="O94" s="280">
        <f>O111+O137</f>
        <v>210074.09000000005</v>
      </c>
      <c r="P94" s="280">
        <f>P111+P137</f>
        <v>1740314.1900000002</v>
      </c>
      <c r="Q94" s="280">
        <f>Q111+Q137</f>
        <v>210074.09000000005</v>
      </c>
      <c r="R94" s="280">
        <f>R111+R137</f>
        <v>1740314.1900000002</v>
      </c>
      <c r="S94" s="258">
        <f t="shared" si="37"/>
        <v>0.98489767402376915</v>
      </c>
      <c r="T94" s="258">
        <f t="shared" si="38"/>
        <v>1</v>
      </c>
      <c r="U94" s="281"/>
      <c r="V94" s="499"/>
      <c r="W94" s="494">
        <v>11543234.309999999</v>
      </c>
      <c r="X94" s="499"/>
      <c r="Y94" s="494">
        <v>11543234.309999999</v>
      </c>
      <c r="Z94" s="498"/>
    </row>
    <row r="95" spans="1:26" s="155" customFormat="1" ht="16.5" thickBot="1">
      <c r="A95" s="143"/>
      <c r="B95" s="143"/>
      <c r="C95" s="282"/>
      <c r="D95" s="283"/>
      <c r="E95" s="284"/>
      <c r="F95" s="284"/>
      <c r="G95" s="284"/>
      <c r="H95" s="284"/>
      <c r="I95" s="284"/>
      <c r="J95" s="284"/>
      <c r="K95" s="261" t="s">
        <v>343</v>
      </c>
      <c r="L95" s="285"/>
      <c r="M95" s="285"/>
      <c r="N95" s="262" t="str">
        <f t="shared" si="39"/>
        <v>-</v>
      </c>
      <c r="O95" s="285"/>
      <c r="P95" s="285"/>
      <c r="Q95" s="285"/>
      <c r="R95" s="285"/>
      <c r="S95" s="262" t="str">
        <f t="shared" si="37"/>
        <v>-</v>
      </c>
      <c r="T95" s="262" t="str">
        <f t="shared" si="38"/>
        <v>-</v>
      </c>
      <c r="U95" s="286"/>
      <c r="V95" s="499"/>
      <c r="W95" s="494">
        <v>1090000</v>
      </c>
      <c r="X95" s="499"/>
      <c r="Y95" s="494">
        <v>1090000</v>
      </c>
      <c r="Z95" s="499"/>
    </row>
    <row r="96" spans="1:26" s="155" customFormat="1" ht="16.5" outlineLevel="1" thickBot="1">
      <c r="A96" s="127"/>
      <c r="B96" s="127" t="s">
        <v>5</v>
      </c>
      <c r="C96" s="287"/>
      <c r="D96" s="159"/>
      <c r="E96" s="216"/>
      <c r="F96" s="216"/>
      <c r="G96" s="216"/>
      <c r="H96" s="216"/>
      <c r="I96" s="216"/>
      <c r="J96" s="216"/>
      <c r="K96" s="217"/>
      <c r="L96" s="218"/>
      <c r="M96" s="218"/>
      <c r="N96" s="219"/>
      <c r="O96" s="218"/>
      <c r="P96" s="218"/>
      <c r="Q96" s="218"/>
      <c r="R96" s="218"/>
      <c r="S96" s="219"/>
      <c r="T96" s="219"/>
      <c r="U96" s="220"/>
      <c r="V96" s="499"/>
      <c r="W96" s="494"/>
      <c r="X96" s="499"/>
      <c r="Y96" s="494"/>
      <c r="Z96" s="499"/>
    </row>
    <row r="97" spans="1:26" s="155" customFormat="1" ht="16.5" outlineLevel="1" thickBot="1">
      <c r="A97" s="127"/>
      <c r="B97" s="127" t="s">
        <v>6</v>
      </c>
      <c r="C97" s="287"/>
      <c r="D97" s="288"/>
      <c r="E97" s="216"/>
      <c r="F97" s="216"/>
      <c r="G97" s="216"/>
      <c r="H97" s="216"/>
      <c r="I97" s="216"/>
      <c r="J97" s="216"/>
      <c r="K97" s="217"/>
      <c r="L97" s="218"/>
      <c r="M97" s="218"/>
      <c r="N97" s="219"/>
      <c r="O97" s="218"/>
      <c r="P97" s="218"/>
      <c r="Q97" s="218"/>
      <c r="R97" s="218"/>
      <c r="S97" s="219"/>
      <c r="T97" s="219"/>
      <c r="U97" s="220"/>
      <c r="V97" s="499"/>
      <c r="W97" s="494"/>
      <c r="X97" s="499"/>
      <c r="Y97" s="494"/>
      <c r="Z97" s="499"/>
    </row>
    <row r="98" spans="1:26" s="155" customFormat="1" ht="16.5" outlineLevel="1" thickBot="1">
      <c r="A98" s="144"/>
      <c r="B98" s="144" t="s">
        <v>0</v>
      </c>
      <c r="C98" s="289" t="s">
        <v>7</v>
      </c>
      <c r="D98" s="290"/>
      <c r="E98" s="291"/>
      <c r="F98" s="291"/>
      <c r="G98" s="291"/>
      <c r="H98" s="291"/>
      <c r="I98" s="292" t="str">
        <f>IFERROR(G98/E98,"-")</f>
        <v>-</v>
      </c>
      <c r="J98" s="292" t="str">
        <f>IFERROR(H98/F98,"-")</f>
        <v>-</v>
      </c>
      <c r="K98" s="293"/>
      <c r="L98" s="294"/>
      <c r="M98" s="294"/>
      <c r="N98" s="293"/>
      <c r="O98" s="294"/>
      <c r="P98" s="294"/>
      <c r="Q98" s="294"/>
      <c r="R98" s="294"/>
      <c r="S98" s="293"/>
      <c r="T98" s="293"/>
      <c r="U98" s="295"/>
      <c r="V98" s="499"/>
      <c r="W98" s="494"/>
      <c r="X98" s="499"/>
      <c r="Y98" s="494"/>
      <c r="Z98" s="499"/>
    </row>
    <row r="99" spans="1:26" s="155" customFormat="1" ht="16.5" outlineLevel="1" thickBot="1">
      <c r="A99" s="127"/>
      <c r="B99" s="127" t="s">
        <v>8</v>
      </c>
      <c r="C99" s="287"/>
      <c r="D99" s="288"/>
      <c r="E99" s="216"/>
      <c r="F99" s="216"/>
      <c r="G99" s="216"/>
      <c r="H99" s="216"/>
      <c r="I99" s="216"/>
      <c r="J99" s="216"/>
      <c r="K99" s="217"/>
      <c r="L99" s="218"/>
      <c r="M99" s="218"/>
      <c r="N99" s="219"/>
      <c r="O99" s="218"/>
      <c r="P99" s="218"/>
      <c r="Q99" s="218"/>
      <c r="R99" s="218"/>
      <c r="S99" s="219"/>
      <c r="T99" s="219"/>
      <c r="U99" s="220"/>
      <c r="V99" s="499"/>
      <c r="W99" s="494"/>
      <c r="X99" s="499"/>
      <c r="Y99" s="494"/>
      <c r="Z99" s="499"/>
    </row>
    <row r="100" spans="1:26" s="155" customFormat="1" ht="16.5" outlineLevel="1" thickBot="1">
      <c r="A100" s="144"/>
      <c r="B100" s="144" t="s">
        <v>0</v>
      </c>
      <c r="C100" s="289" t="s">
        <v>9</v>
      </c>
      <c r="D100" s="291">
        <f>'Mo. Targets'!O81</f>
        <v>0.6</v>
      </c>
      <c r="E100" s="291">
        <f>'Mo. Targets'!C81</f>
        <v>0</v>
      </c>
      <c r="F100" s="291">
        <f>'Mo. Targets'!Q81</f>
        <v>0.6</v>
      </c>
      <c r="G100" s="291">
        <f>'Mo. Accom'!C81</f>
        <v>0</v>
      </c>
      <c r="H100" s="291">
        <f>'Mo. Accom'!O81</f>
        <v>0.67647058823529416</v>
      </c>
      <c r="I100" s="292">
        <f>G100</f>
        <v>0</v>
      </c>
      <c r="J100" s="292">
        <f>H100</f>
        <v>0.67647058823529416</v>
      </c>
      <c r="K100" s="293"/>
      <c r="L100" s="294"/>
      <c r="M100" s="294"/>
      <c r="N100" s="293"/>
      <c r="O100" s="294"/>
      <c r="P100" s="294"/>
      <c r="Q100" s="294"/>
      <c r="R100" s="294"/>
      <c r="S100" s="293"/>
      <c r="T100" s="293"/>
      <c r="U100" s="295"/>
      <c r="V100" s="499"/>
      <c r="W100" s="494"/>
      <c r="X100" s="499"/>
      <c r="Y100" s="494"/>
      <c r="Z100" s="499"/>
    </row>
    <row r="101" spans="1:26" s="155" customFormat="1" ht="16.5" outlineLevel="1" thickBot="1">
      <c r="A101" s="127"/>
      <c r="B101" s="127" t="s">
        <v>10</v>
      </c>
      <c r="C101" s="287"/>
      <c r="D101" s="216"/>
      <c r="E101" s="216"/>
      <c r="F101" s="216"/>
      <c r="G101" s="216"/>
      <c r="H101" s="216"/>
      <c r="I101" s="216"/>
      <c r="J101" s="216"/>
      <c r="K101" s="217"/>
      <c r="L101" s="218"/>
      <c r="M101" s="218"/>
      <c r="N101" s="219"/>
      <c r="O101" s="218"/>
      <c r="P101" s="218"/>
      <c r="Q101" s="218"/>
      <c r="R101" s="218"/>
      <c r="S101" s="219"/>
      <c r="T101" s="219"/>
      <c r="U101" s="220"/>
      <c r="V101" s="499"/>
      <c r="W101" s="494"/>
      <c r="X101" s="499"/>
      <c r="Y101" s="494"/>
      <c r="Z101" s="499"/>
    </row>
    <row r="102" spans="1:26" s="155" customFormat="1" ht="16.5" outlineLevel="1" thickBot="1">
      <c r="A102" s="144"/>
      <c r="B102" s="144" t="s">
        <v>0</v>
      </c>
      <c r="C102" s="289" t="s">
        <v>11</v>
      </c>
      <c r="D102" s="296">
        <f>'Mo. Targets'!O83</f>
        <v>75</v>
      </c>
      <c r="E102" s="296">
        <f>'Mo. Targets'!C83</f>
        <v>6</v>
      </c>
      <c r="F102" s="296">
        <f>'Mo. Targets'!Q83</f>
        <v>6</v>
      </c>
      <c r="G102" s="296">
        <f>'Mo. Accom'!C83</f>
        <v>10</v>
      </c>
      <c r="H102" s="296">
        <f>'Mo. Accom'!O83</f>
        <v>10</v>
      </c>
      <c r="I102" s="292">
        <f>IFERROR(G102/E102,"-")</f>
        <v>1.6666666666666667</v>
      </c>
      <c r="J102" s="292">
        <f>IFERROR(H102/F102,"-")</f>
        <v>1.6666666666666667</v>
      </c>
      <c r="K102" s="293"/>
      <c r="L102" s="294"/>
      <c r="M102" s="294"/>
      <c r="N102" s="293"/>
      <c r="O102" s="294"/>
      <c r="P102" s="294"/>
      <c r="Q102" s="294"/>
      <c r="R102" s="294"/>
      <c r="S102" s="293"/>
      <c r="T102" s="293"/>
      <c r="U102" s="295"/>
      <c r="V102" s="499"/>
      <c r="W102" s="494"/>
      <c r="X102" s="499"/>
      <c r="Y102" s="494"/>
      <c r="Z102" s="499"/>
    </row>
    <row r="103" spans="1:26" s="155" customFormat="1" ht="16.5" outlineLevel="1" thickBot="1">
      <c r="A103" s="127"/>
      <c r="B103" s="127" t="s">
        <v>12</v>
      </c>
      <c r="C103" s="287"/>
      <c r="D103" s="216"/>
      <c r="E103" s="216"/>
      <c r="F103" s="216"/>
      <c r="G103" s="216"/>
      <c r="H103" s="216"/>
      <c r="I103" s="216"/>
      <c r="J103" s="216"/>
      <c r="K103" s="217"/>
      <c r="L103" s="218"/>
      <c r="M103" s="218"/>
      <c r="N103" s="219"/>
      <c r="O103" s="218"/>
      <c r="P103" s="218"/>
      <c r="Q103" s="218"/>
      <c r="R103" s="218"/>
      <c r="S103" s="219"/>
      <c r="T103" s="219"/>
      <c r="U103" s="220"/>
      <c r="V103" s="499"/>
      <c r="W103" s="494"/>
      <c r="X103" s="499"/>
      <c r="Y103" s="494"/>
      <c r="Z103" s="499"/>
    </row>
    <row r="104" spans="1:26" s="155" customFormat="1" ht="16.5" outlineLevel="1" thickBot="1">
      <c r="A104" s="144"/>
      <c r="B104" s="144" t="s">
        <v>0</v>
      </c>
      <c r="C104" s="289" t="s">
        <v>13</v>
      </c>
      <c r="D104" s="296">
        <f>'Mo. Targets'!O85</f>
        <v>34</v>
      </c>
      <c r="E104" s="296">
        <f>'Mo. Targets'!C85</f>
        <v>0</v>
      </c>
      <c r="F104" s="296">
        <f>'Mo. Targets'!Q85</f>
        <v>0</v>
      </c>
      <c r="G104" s="296">
        <f>'Mo. Accom'!C85</f>
        <v>0</v>
      </c>
      <c r="H104" s="296">
        <f>'Mo. Accom'!O85</f>
        <v>0</v>
      </c>
      <c r="I104" s="292" t="str">
        <f>IFERROR(G104/E104,"-")</f>
        <v>-</v>
      </c>
      <c r="J104" s="292" t="str">
        <f>IFERROR(H104/F104,"-")</f>
        <v>-</v>
      </c>
      <c r="K104" s="293"/>
      <c r="L104" s="294"/>
      <c r="M104" s="294"/>
      <c r="N104" s="293"/>
      <c r="O104" s="294"/>
      <c r="P104" s="294"/>
      <c r="Q104" s="294"/>
      <c r="R104" s="294"/>
      <c r="S104" s="293"/>
      <c r="T104" s="293"/>
      <c r="U104" s="295"/>
      <c r="V104" s="499"/>
      <c r="W104" s="494"/>
      <c r="X104" s="499"/>
      <c r="Y104" s="494"/>
      <c r="Z104" s="499"/>
    </row>
    <row r="105" spans="1:26" s="155" customFormat="1" ht="16.5" outlineLevel="1" thickBot="1">
      <c r="A105" s="127"/>
      <c r="B105" s="127" t="s">
        <v>14</v>
      </c>
      <c r="C105" s="287"/>
      <c r="D105" s="216"/>
      <c r="E105" s="216"/>
      <c r="F105" s="216"/>
      <c r="G105" s="216"/>
      <c r="H105" s="216"/>
      <c r="I105" s="216"/>
      <c r="J105" s="216"/>
      <c r="K105" s="217"/>
      <c r="L105" s="218"/>
      <c r="M105" s="218"/>
      <c r="N105" s="219"/>
      <c r="O105" s="218"/>
      <c r="P105" s="218"/>
      <c r="Q105" s="218"/>
      <c r="R105" s="218"/>
      <c r="S105" s="219"/>
      <c r="T105" s="219"/>
      <c r="U105" s="220"/>
      <c r="V105" s="499"/>
      <c r="W105" s="494"/>
      <c r="X105" s="499"/>
      <c r="Y105" s="494"/>
      <c r="Z105" s="499"/>
    </row>
    <row r="106" spans="1:26" s="155" customFormat="1" ht="15.75" outlineLevel="1">
      <c r="A106" s="128"/>
      <c r="B106" s="128" t="s">
        <v>15</v>
      </c>
      <c r="C106" s="297"/>
      <c r="D106" s="228"/>
      <c r="E106" s="228"/>
      <c r="F106" s="228"/>
      <c r="G106" s="228"/>
      <c r="H106" s="228"/>
      <c r="I106" s="228"/>
      <c r="J106" s="228"/>
      <c r="K106" s="229"/>
      <c r="L106" s="230"/>
      <c r="M106" s="230"/>
      <c r="N106" s="231"/>
      <c r="O106" s="230"/>
      <c r="P106" s="230"/>
      <c r="Q106" s="230"/>
      <c r="R106" s="230"/>
      <c r="S106" s="231"/>
      <c r="T106" s="231"/>
      <c r="U106" s="232"/>
      <c r="V106" s="499"/>
      <c r="W106" s="494"/>
      <c r="X106" s="499"/>
      <c r="Y106" s="494"/>
      <c r="Z106" s="499"/>
    </row>
    <row r="107" spans="1:26" s="155" customFormat="1" ht="15.75" outlineLevel="1">
      <c r="A107" s="130"/>
      <c r="B107" s="130" t="s">
        <v>16</v>
      </c>
      <c r="C107" s="298"/>
      <c r="D107" s="299"/>
      <c r="E107" s="299"/>
      <c r="F107" s="299"/>
      <c r="G107" s="299"/>
      <c r="H107" s="299"/>
      <c r="I107" s="299"/>
      <c r="J107" s="299"/>
      <c r="K107" s="192"/>
      <c r="L107" s="300"/>
      <c r="M107" s="300"/>
      <c r="N107" s="194"/>
      <c r="O107" s="300"/>
      <c r="P107" s="300"/>
      <c r="Q107" s="300"/>
      <c r="R107" s="300"/>
      <c r="S107" s="194"/>
      <c r="T107" s="194"/>
      <c r="U107" s="301"/>
      <c r="V107" s="499"/>
      <c r="W107" s="494"/>
      <c r="X107" s="499"/>
      <c r="Y107" s="494"/>
      <c r="Z107" s="499"/>
    </row>
    <row r="108" spans="1:26" s="155" customFormat="1" ht="15.75" outlineLevel="1">
      <c r="A108" s="145"/>
      <c r="B108" s="145" t="s">
        <v>0</v>
      </c>
      <c r="C108" s="173" t="s">
        <v>17</v>
      </c>
      <c r="D108" s="302">
        <f>'Mo. Targets'!O89</f>
        <v>0</v>
      </c>
      <c r="E108" s="302">
        <f>'Mo. Targets'!C89</f>
        <v>0</v>
      </c>
      <c r="F108" s="302">
        <f>'Mo. Targets'!Q89</f>
        <v>0</v>
      </c>
      <c r="G108" s="302">
        <f>'Mo. Accom'!C89</f>
        <v>0</v>
      </c>
      <c r="H108" s="302">
        <f>'Mo. Accom'!O89</f>
        <v>0</v>
      </c>
      <c r="I108" s="176" t="str">
        <f>IFERROR(G108/E108,"-")</f>
        <v>-</v>
      </c>
      <c r="J108" s="176" t="str">
        <f>IFERROR(H108/F108,"-")</f>
        <v>-</v>
      </c>
      <c r="K108" s="177"/>
      <c r="L108" s="178"/>
      <c r="M108" s="178"/>
      <c r="N108" s="177"/>
      <c r="O108" s="178"/>
      <c r="P108" s="178"/>
      <c r="Q108" s="178"/>
      <c r="R108" s="178"/>
      <c r="S108" s="177"/>
      <c r="T108" s="177"/>
      <c r="U108" s="179"/>
      <c r="V108" s="499"/>
      <c r="W108" s="494"/>
      <c r="X108" s="499"/>
      <c r="Y108" s="494"/>
      <c r="Z108" s="499"/>
    </row>
    <row r="109" spans="1:26" s="155" customFormat="1" ht="16.5" outlineLevel="1" thickBot="1">
      <c r="A109" s="146"/>
      <c r="B109" s="146" t="s">
        <v>0</v>
      </c>
      <c r="C109" s="303" t="s">
        <v>18</v>
      </c>
      <c r="D109" s="304">
        <f>'Mo. Targets'!O90</f>
        <v>2</v>
      </c>
      <c r="E109" s="304">
        <f>'Mo. Targets'!C90</f>
        <v>0</v>
      </c>
      <c r="F109" s="304">
        <f>'Mo. Targets'!Q90</f>
        <v>0</v>
      </c>
      <c r="G109" s="304">
        <f>'Mo. Accom'!C90</f>
        <v>0</v>
      </c>
      <c r="H109" s="304">
        <f>'Mo. Accom'!O90</f>
        <v>0</v>
      </c>
      <c r="I109" s="305" t="str">
        <f>IFERROR(G109/E109,"-")</f>
        <v>-</v>
      </c>
      <c r="J109" s="305" t="str">
        <f>IFERROR(H109/F109,"-")</f>
        <v>-</v>
      </c>
      <c r="K109" s="187"/>
      <c r="L109" s="188"/>
      <c r="M109" s="188"/>
      <c r="N109" s="187"/>
      <c r="O109" s="188"/>
      <c r="P109" s="188"/>
      <c r="Q109" s="188"/>
      <c r="R109" s="188"/>
      <c r="S109" s="187"/>
      <c r="T109" s="187"/>
      <c r="U109" s="306"/>
      <c r="V109" s="499"/>
      <c r="W109" s="494"/>
      <c r="X109" s="499"/>
      <c r="Y109" s="494"/>
      <c r="Z109" s="499"/>
    </row>
    <row r="110" spans="1:26" s="155" customFormat="1" ht="16.5" outlineLevel="1" thickBot="1">
      <c r="A110" s="127"/>
      <c r="B110" s="127" t="s">
        <v>19</v>
      </c>
      <c r="C110" s="287"/>
      <c r="D110" s="159"/>
      <c r="E110" s="216"/>
      <c r="F110" s="216"/>
      <c r="G110" s="216"/>
      <c r="H110" s="216"/>
      <c r="I110" s="216"/>
      <c r="J110" s="216"/>
      <c r="K110" s="217"/>
      <c r="L110" s="218"/>
      <c r="M110" s="218"/>
      <c r="N110" s="219"/>
      <c r="O110" s="218"/>
      <c r="P110" s="218"/>
      <c r="Q110" s="218"/>
      <c r="R110" s="218"/>
      <c r="S110" s="219"/>
      <c r="T110" s="219"/>
      <c r="U110" s="220"/>
      <c r="V110" s="499"/>
      <c r="W110" s="494"/>
      <c r="X110" s="499"/>
      <c r="Y110" s="494"/>
      <c r="Z110" s="499"/>
    </row>
    <row r="111" spans="1:26" s="155" customFormat="1" ht="16.5" outlineLevel="1" thickBot="1">
      <c r="A111" s="127" t="s">
        <v>301</v>
      </c>
      <c r="B111" s="127" t="s">
        <v>20</v>
      </c>
      <c r="C111" s="287"/>
      <c r="D111" s="288"/>
      <c r="E111" s="216"/>
      <c r="F111" s="216"/>
      <c r="G111" s="216"/>
      <c r="H111" s="216"/>
      <c r="I111" s="216"/>
      <c r="J111" s="216"/>
      <c r="K111" s="217"/>
      <c r="L111" s="307">
        <f>L112+L118+L120+L122+L130</f>
        <v>956000</v>
      </c>
      <c r="M111" s="307">
        <f>M112+M118+M120+M122+M130</f>
        <v>956000</v>
      </c>
      <c r="N111" s="308">
        <f t="shared" ref="N111:N112" si="40">IFERROR(M111/L111,"-")</f>
        <v>1</v>
      </c>
      <c r="O111" s="307">
        <f t="shared" ref="O111:R111" si="41">O112+O118+O120+O122+O130</f>
        <v>106277.52000000002</v>
      </c>
      <c r="P111" s="307">
        <f t="shared" si="41"/>
        <v>936542.76</v>
      </c>
      <c r="Q111" s="307">
        <f t="shared" si="41"/>
        <v>106277.52000000002</v>
      </c>
      <c r="R111" s="307">
        <f t="shared" si="41"/>
        <v>936542.76</v>
      </c>
      <c r="S111" s="308">
        <f t="shared" ref="S111:S112" si="42">IFERROR(P111/L111,"-")</f>
        <v>0.97964723849372382</v>
      </c>
      <c r="T111" s="308">
        <f t="shared" ref="T111:T112" si="43">IFERROR(R111/P111,"-")</f>
        <v>1</v>
      </c>
      <c r="U111" s="220"/>
      <c r="V111" s="499"/>
      <c r="W111" s="494"/>
      <c r="X111" s="499"/>
      <c r="Y111" s="494"/>
      <c r="Z111" s="499"/>
    </row>
    <row r="112" spans="1:26" s="155" customFormat="1" ht="18" outlineLevel="1">
      <c r="A112" s="147" t="s">
        <v>302</v>
      </c>
      <c r="B112" s="147" t="s">
        <v>21</v>
      </c>
      <c r="C112" s="309"/>
      <c r="D112" s="310"/>
      <c r="E112" s="311"/>
      <c r="F112" s="311"/>
      <c r="G112" s="311"/>
      <c r="H112" s="311"/>
      <c r="I112" s="311"/>
      <c r="J112" s="311"/>
      <c r="K112" s="229"/>
      <c r="L112" s="419">
        <f>SUM(L114:L117)</f>
        <v>434000</v>
      </c>
      <c r="M112" s="419">
        <f>L112</f>
        <v>434000</v>
      </c>
      <c r="N112" s="420">
        <f t="shared" si="40"/>
        <v>1</v>
      </c>
      <c r="O112" s="419">
        <f>SUM(O114:O117)</f>
        <v>0</v>
      </c>
      <c r="P112" s="419">
        <f t="shared" ref="P112:R112" si="44">SUM(P114:P117)</f>
        <v>427342.43</v>
      </c>
      <c r="Q112" s="419">
        <f t="shared" si="44"/>
        <v>0</v>
      </c>
      <c r="R112" s="419">
        <f t="shared" si="44"/>
        <v>427342.43</v>
      </c>
      <c r="S112" s="420">
        <f t="shared" si="42"/>
        <v>0.98465997695852536</v>
      </c>
      <c r="T112" s="420">
        <f t="shared" si="43"/>
        <v>1</v>
      </c>
      <c r="U112" s="313"/>
      <c r="V112" s="499"/>
      <c r="W112" s="494"/>
      <c r="X112" s="499"/>
      <c r="Y112" s="494"/>
      <c r="Z112" s="499"/>
    </row>
    <row r="113" spans="1:26" s="155" customFormat="1" ht="15.75" outlineLevel="1">
      <c r="A113" s="145"/>
      <c r="B113" s="145" t="s">
        <v>0</v>
      </c>
      <c r="C113" s="314" t="s">
        <v>22</v>
      </c>
      <c r="D113" s="199"/>
      <c r="E113" s="181"/>
      <c r="F113" s="181"/>
      <c r="G113" s="181"/>
      <c r="H113" s="181"/>
      <c r="I113" s="181"/>
      <c r="J113" s="181"/>
      <c r="K113" s="182"/>
      <c r="L113" s="183"/>
      <c r="M113" s="183"/>
      <c r="N113" s="184"/>
      <c r="O113" s="183"/>
      <c r="P113" s="183"/>
      <c r="Q113" s="183"/>
      <c r="R113" s="183"/>
      <c r="S113" s="184"/>
      <c r="T113" s="184"/>
      <c r="U113" s="185"/>
      <c r="V113" s="499"/>
      <c r="W113" s="494"/>
      <c r="X113" s="499"/>
      <c r="Y113" s="494"/>
      <c r="Z113" s="499"/>
    </row>
    <row r="114" spans="1:26" s="155" customFormat="1" ht="26.25" customHeight="1" outlineLevel="1">
      <c r="A114" s="145"/>
      <c r="B114" s="145" t="s">
        <v>0</v>
      </c>
      <c r="C114" s="173" t="s">
        <v>23</v>
      </c>
      <c r="D114" s="302">
        <f>'Mo. Targets'!O95</f>
        <v>3</v>
      </c>
      <c r="E114" s="302">
        <f>'Mo. Targets'!C95</f>
        <v>0</v>
      </c>
      <c r="F114" s="302">
        <f>'Mo. Targets'!Q95</f>
        <v>0</v>
      </c>
      <c r="G114" s="302">
        <f>'Mo. Accom'!C95</f>
        <v>0</v>
      </c>
      <c r="H114" s="302">
        <f>'Mo. Accom'!O95</f>
        <v>0</v>
      </c>
      <c r="I114" s="176" t="str">
        <f t="shared" ref="I114:J117" si="45">IFERROR(G114/E114,"-")</f>
        <v>-</v>
      </c>
      <c r="J114" s="176" t="str">
        <f t="shared" si="45"/>
        <v>-</v>
      </c>
      <c r="K114" s="177"/>
      <c r="L114" s="178">
        <v>75000</v>
      </c>
      <c r="M114" s="178">
        <f>L114</f>
        <v>75000</v>
      </c>
      <c r="N114" s="177">
        <f t="shared" ref="N114:N132" si="46">IFERROR(M114/L114,"-")</f>
        <v>1</v>
      </c>
      <c r="O114" s="178">
        <v>0</v>
      </c>
      <c r="P114" s="178">
        <v>72201.45</v>
      </c>
      <c r="Q114" s="178">
        <v>0</v>
      </c>
      <c r="R114" s="178">
        <v>72201.45</v>
      </c>
      <c r="S114" s="177">
        <f t="shared" ref="S114:S132" si="47">IFERROR(P114/L114,"-")</f>
        <v>0.96268599999999993</v>
      </c>
      <c r="T114" s="177">
        <f t="shared" ref="T114:T132" si="48">IFERROR(R114/P114,"-")</f>
        <v>1</v>
      </c>
      <c r="U114" s="734"/>
      <c r="V114" s="500">
        <f>W114-P114</f>
        <v>0</v>
      </c>
      <c r="W114" s="495">
        <v>72201.45</v>
      </c>
      <c r="X114" s="500">
        <f>Y114-R114</f>
        <v>0</v>
      </c>
      <c r="Y114" s="495">
        <v>72201.45</v>
      </c>
      <c r="Z114" s="500">
        <f>W114-Y114</f>
        <v>0</v>
      </c>
    </row>
    <row r="115" spans="1:26" s="155" customFormat="1" ht="38.25" customHeight="1" outlineLevel="1">
      <c r="A115" s="145"/>
      <c r="B115" s="145" t="s">
        <v>0</v>
      </c>
      <c r="C115" s="173" t="s">
        <v>24</v>
      </c>
      <c r="D115" s="302">
        <f>'Mo. Targets'!O96</f>
        <v>70</v>
      </c>
      <c r="E115" s="302">
        <f>'Mo. Targets'!C96</f>
        <v>6</v>
      </c>
      <c r="F115" s="302">
        <f>'Mo. Targets'!Q96</f>
        <v>6</v>
      </c>
      <c r="G115" s="302">
        <f>'Mo. Accom'!C96</f>
        <v>10</v>
      </c>
      <c r="H115" s="302">
        <f>'Mo. Accom'!O96</f>
        <v>10</v>
      </c>
      <c r="I115" s="176">
        <f t="shared" si="45"/>
        <v>1.6666666666666667</v>
      </c>
      <c r="J115" s="176">
        <f t="shared" si="45"/>
        <v>1.6666666666666667</v>
      </c>
      <c r="K115" s="177"/>
      <c r="L115" s="178">
        <v>281000</v>
      </c>
      <c r="M115" s="178">
        <f t="shared" ref="M115:M117" si="49">L115</f>
        <v>281000</v>
      </c>
      <c r="N115" s="177">
        <f t="shared" si="46"/>
        <v>1</v>
      </c>
      <c r="O115" s="178">
        <v>0</v>
      </c>
      <c r="P115" s="178">
        <v>280704.98</v>
      </c>
      <c r="Q115" s="178">
        <v>0</v>
      </c>
      <c r="R115" s="178">
        <v>280704.98</v>
      </c>
      <c r="S115" s="177">
        <f t="shared" si="47"/>
        <v>0.99895010676156581</v>
      </c>
      <c r="T115" s="177">
        <f t="shared" si="48"/>
        <v>1</v>
      </c>
      <c r="U115" s="734"/>
      <c r="V115" s="500">
        <f>W115-P115</f>
        <v>0</v>
      </c>
      <c r="W115" s="495">
        <v>280704.98</v>
      </c>
      <c r="X115" s="500">
        <f>Y115-R115</f>
        <v>0</v>
      </c>
      <c r="Y115" s="495">
        <v>280704.98</v>
      </c>
      <c r="Z115" s="500">
        <f>W115-Y115</f>
        <v>0</v>
      </c>
    </row>
    <row r="116" spans="1:26" s="155" customFormat="1" ht="26.25" customHeight="1" outlineLevel="1">
      <c r="A116" s="145"/>
      <c r="B116" s="145" t="s">
        <v>0</v>
      </c>
      <c r="C116" s="173" t="s">
        <v>25</v>
      </c>
      <c r="D116" s="302">
        <f>'Mo. Targets'!O97</f>
        <v>2</v>
      </c>
      <c r="E116" s="302">
        <f>'Mo. Targets'!C97</f>
        <v>0</v>
      </c>
      <c r="F116" s="302">
        <f>'Mo. Targets'!Q97</f>
        <v>0</v>
      </c>
      <c r="G116" s="302">
        <f>'Mo. Accom'!C97</f>
        <v>0</v>
      </c>
      <c r="H116" s="302">
        <f>'Mo. Accom'!O97</f>
        <v>0</v>
      </c>
      <c r="I116" s="176" t="str">
        <f t="shared" si="45"/>
        <v>-</v>
      </c>
      <c r="J116" s="176" t="str">
        <f t="shared" si="45"/>
        <v>-</v>
      </c>
      <c r="K116" s="177"/>
      <c r="L116" s="178">
        <v>78000</v>
      </c>
      <c r="M116" s="178">
        <f t="shared" si="49"/>
        <v>78000</v>
      </c>
      <c r="N116" s="177">
        <f t="shared" si="46"/>
        <v>1</v>
      </c>
      <c r="O116" s="178">
        <v>0</v>
      </c>
      <c r="P116" s="178">
        <v>74436</v>
      </c>
      <c r="Q116" s="178">
        <v>0</v>
      </c>
      <c r="R116" s="178">
        <v>74436</v>
      </c>
      <c r="S116" s="177">
        <f t="shared" si="47"/>
        <v>0.9543076923076923</v>
      </c>
      <c r="T116" s="177">
        <f t="shared" si="48"/>
        <v>1</v>
      </c>
      <c r="U116" s="734"/>
      <c r="V116" s="500">
        <f>W116-P116</f>
        <v>0</v>
      </c>
      <c r="W116" s="495">
        <v>74436</v>
      </c>
      <c r="X116" s="500">
        <f>Y116-R116</f>
        <v>0</v>
      </c>
      <c r="Y116" s="495">
        <v>74436</v>
      </c>
      <c r="Z116" s="500">
        <f>W116-Y116</f>
        <v>0</v>
      </c>
    </row>
    <row r="117" spans="1:26" s="155" customFormat="1" ht="26.25" customHeight="1" outlineLevel="1">
      <c r="A117" s="145"/>
      <c r="B117" s="145" t="s">
        <v>0</v>
      </c>
      <c r="C117" s="173" t="s">
        <v>26</v>
      </c>
      <c r="D117" s="302">
        <f>'Mo. Targets'!O98</f>
        <v>0</v>
      </c>
      <c r="E117" s="302">
        <f>'Mo. Targets'!C98</f>
        <v>0</v>
      </c>
      <c r="F117" s="302">
        <f>'Mo. Targets'!Q98</f>
        <v>0</v>
      </c>
      <c r="G117" s="302">
        <f>'Mo. Accom'!C98</f>
        <v>0</v>
      </c>
      <c r="H117" s="302">
        <f>'Mo. Accom'!O98</f>
        <v>0</v>
      </c>
      <c r="I117" s="176" t="str">
        <f t="shared" si="45"/>
        <v>-</v>
      </c>
      <c r="J117" s="176" t="str">
        <f t="shared" si="45"/>
        <v>-</v>
      </c>
      <c r="K117" s="177"/>
      <c r="L117" s="178"/>
      <c r="M117" s="178">
        <f t="shared" si="49"/>
        <v>0</v>
      </c>
      <c r="N117" s="177" t="str">
        <f t="shared" si="46"/>
        <v>-</v>
      </c>
      <c r="O117" s="178"/>
      <c r="P117" s="178"/>
      <c r="Q117" s="178"/>
      <c r="R117" s="178"/>
      <c r="S117" s="177" t="str">
        <f t="shared" si="47"/>
        <v>-</v>
      </c>
      <c r="T117" s="177" t="str">
        <f t="shared" si="48"/>
        <v>-</v>
      </c>
      <c r="U117" s="734"/>
      <c r="V117" s="499"/>
      <c r="W117" s="494"/>
      <c r="X117" s="499"/>
      <c r="Y117" s="494"/>
      <c r="Z117" s="499"/>
    </row>
    <row r="118" spans="1:26" s="155" customFormat="1" ht="18" outlineLevel="1">
      <c r="A118" s="130" t="s">
        <v>303</v>
      </c>
      <c r="B118" s="130" t="s">
        <v>27</v>
      </c>
      <c r="C118" s="298"/>
      <c r="D118" s="299"/>
      <c r="E118" s="299"/>
      <c r="F118" s="299"/>
      <c r="G118" s="299"/>
      <c r="H118" s="299"/>
      <c r="I118" s="299"/>
      <c r="J118" s="299"/>
      <c r="K118" s="192"/>
      <c r="L118" s="415">
        <f>L119</f>
        <v>70000</v>
      </c>
      <c r="M118" s="415">
        <f>M119</f>
        <v>70000</v>
      </c>
      <c r="N118" s="412">
        <f t="shared" si="46"/>
        <v>1</v>
      </c>
      <c r="O118" s="415">
        <f t="shared" ref="O118:R118" si="50">O119</f>
        <v>20000.000000000007</v>
      </c>
      <c r="P118" s="415">
        <f t="shared" si="50"/>
        <v>69921.010000000009</v>
      </c>
      <c r="Q118" s="415">
        <f t="shared" si="50"/>
        <v>20000.000000000007</v>
      </c>
      <c r="R118" s="415">
        <f t="shared" si="50"/>
        <v>69921.010000000009</v>
      </c>
      <c r="S118" s="412">
        <f t="shared" si="47"/>
        <v>0.99887157142857153</v>
      </c>
      <c r="T118" s="412">
        <f t="shared" si="48"/>
        <v>1</v>
      </c>
      <c r="U118" s="301"/>
      <c r="V118" s="499"/>
      <c r="W118" s="494"/>
      <c r="X118" s="499"/>
      <c r="Y118" s="494"/>
      <c r="Z118" s="499"/>
    </row>
    <row r="119" spans="1:26" s="155" customFormat="1" ht="15.75" outlineLevel="1">
      <c r="A119" s="145"/>
      <c r="B119" s="145" t="s">
        <v>0</v>
      </c>
      <c r="C119" s="173" t="s">
        <v>28</v>
      </c>
      <c r="D119" s="302">
        <f>'Mo. Targets'!O100</f>
        <v>1</v>
      </c>
      <c r="E119" s="302">
        <f>'Mo. Targets'!C100</f>
        <v>0</v>
      </c>
      <c r="F119" s="302">
        <f>'Mo. Targets'!Q100</f>
        <v>0</v>
      </c>
      <c r="G119" s="302">
        <f>'Mo. Accom'!C100</f>
        <v>0</v>
      </c>
      <c r="H119" s="302">
        <f>'Mo. Accom'!O100</f>
        <v>0</v>
      </c>
      <c r="I119" s="176" t="str">
        <f>IFERROR(G119/E119,"-")</f>
        <v>-</v>
      </c>
      <c r="J119" s="176" t="str">
        <f>IFERROR(H119/F119,"-")</f>
        <v>-</v>
      </c>
      <c r="K119" s="177"/>
      <c r="L119" s="178">
        <v>70000</v>
      </c>
      <c r="M119" s="178">
        <f>L119</f>
        <v>70000</v>
      </c>
      <c r="N119" s="177">
        <f t="shared" si="46"/>
        <v>1</v>
      </c>
      <c r="O119" s="178">
        <v>20000.000000000007</v>
      </c>
      <c r="P119" s="178">
        <v>69921.010000000009</v>
      </c>
      <c r="Q119" s="178">
        <v>20000.000000000007</v>
      </c>
      <c r="R119" s="178">
        <v>69921.010000000009</v>
      </c>
      <c r="S119" s="177">
        <f t="shared" si="47"/>
        <v>0.99887157142857153</v>
      </c>
      <c r="T119" s="177">
        <f t="shared" si="48"/>
        <v>1</v>
      </c>
      <c r="U119" s="179"/>
      <c r="V119" s="500">
        <f>W119-P119</f>
        <v>0</v>
      </c>
      <c r="W119" s="495">
        <v>69921.010000000009</v>
      </c>
      <c r="X119" s="500">
        <f>Y119-R119</f>
        <v>0</v>
      </c>
      <c r="Y119" s="495">
        <v>69921.010000000009</v>
      </c>
      <c r="Z119" s="500">
        <f>W119-Y119</f>
        <v>0</v>
      </c>
    </row>
    <row r="120" spans="1:26" s="155" customFormat="1" ht="18" outlineLevel="1">
      <c r="A120" s="130" t="s">
        <v>304</v>
      </c>
      <c r="B120" s="130" t="s">
        <v>29</v>
      </c>
      <c r="C120" s="298"/>
      <c r="D120" s="299"/>
      <c r="E120" s="299"/>
      <c r="F120" s="299"/>
      <c r="G120" s="299"/>
      <c r="H120" s="299"/>
      <c r="I120" s="299"/>
      <c r="J120" s="299"/>
      <c r="K120" s="192"/>
      <c r="L120" s="415">
        <f>L121</f>
        <v>70000</v>
      </c>
      <c r="M120" s="415">
        <f>M121</f>
        <v>70000</v>
      </c>
      <c r="N120" s="412">
        <f t="shared" si="46"/>
        <v>1</v>
      </c>
      <c r="O120" s="415">
        <f t="shared" ref="O120:R120" si="51">O121</f>
        <v>770</v>
      </c>
      <c r="P120" s="415">
        <f t="shared" si="51"/>
        <v>69704</v>
      </c>
      <c r="Q120" s="415">
        <f t="shared" si="51"/>
        <v>770</v>
      </c>
      <c r="R120" s="415">
        <f t="shared" si="51"/>
        <v>69704</v>
      </c>
      <c r="S120" s="412">
        <f t="shared" si="47"/>
        <v>0.99577142857142853</v>
      </c>
      <c r="T120" s="412">
        <f t="shared" si="48"/>
        <v>1</v>
      </c>
      <c r="U120" s="301"/>
      <c r="V120" s="499"/>
      <c r="W120" s="494"/>
      <c r="X120" s="499"/>
      <c r="Y120" s="494"/>
      <c r="Z120" s="499"/>
    </row>
    <row r="121" spans="1:26" s="155" customFormat="1" ht="15.75" outlineLevel="1">
      <c r="A121" s="145"/>
      <c r="B121" s="145" t="s">
        <v>0</v>
      </c>
      <c r="C121" s="173" t="s">
        <v>30</v>
      </c>
      <c r="D121" s="302">
        <f>'Mo. Targets'!O102</f>
        <v>16</v>
      </c>
      <c r="E121" s="302">
        <f>'Mo. Targets'!C102</f>
        <v>0</v>
      </c>
      <c r="F121" s="302">
        <f>'Mo. Targets'!Q102</f>
        <v>0</v>
      </c>
      <c r="G121" s="302">
        <f>'Mo. Accom'!C102</f>
        <v>0</v>
      </c>
      <c r="H121" s="302">
        <f>'Mo. Accom'!O102</f>
        <v>0</v>
      </c>
      <c r="I121" s="176" t="str">
        <f>IFERROR(G121/E121,"-")</f>
        <v>-</v>
      </c>
      <c r="J121" s="176" t="str">
        <f>IFERROR(H121/F121,"-")</f>
        <v>-</v>
      </c>
      <c r="K121" s="177"/>
      <c r="L121" s="178">
        <v>70000</v>
      </c>
      <c r="M121" s="178">
        <f>L121</f>
        <v>70000</v>
      </c>
      <c r="N121" s="177">
        <f t="shared" si="46"/>
        <v>1</v>
      </c>
      <c r="O121" s="178">
        <v>770</v>
      </c>
      <c r="P121" s="178">
        <v>69704</v>
      </c>
      <c r="Q121" s="178">
        <v>770</v>
      </c>
      <c r="R121" s="178">
        <v>69704</v>
      </c>
      <c r="S121" s="177">
        <f t="shared" si="47"/>
        <v>0.99577142857142853</v>
      </c>
      <c r="T121" s="177">
        <f t="shared" si="48"/>
        <v>1</v>
      </c>
      <c r="U121" s="179"/>
      <c r="V121" s="500">
        <f>W121-P121</f>
        <v>0</v>
      </c>
      <c r="W121" s="495">
        <v>69704</v>
      </c>
      <c r="X121" s="500">
        <f>Y121-R121</f>
        <v>0</v>
      </c>
      <c r="Y121" s="495">
        <v>69704</v>
      </c>
      <c r="Z121" s="500">
        <f>W121-Y121</f>
        <v>0</v>
      </c>
    </row>
    <row r="122" spans="1:26" s="155" customFormat="1" ht="18" outlineLevel="1">
      <c r="A122" s="130" t="s">
        <v>305</v>
      </c>
      <c r="B122" s="130" t="s">
        <v>31</v>
      </c>
      <c r="C122" s="298"/>
      <c r="D122" s="299"/>
      <c r="E122" s="299"/>
      <c r="F122" s="299"/>
      <c r="G122" s="299"/>
      <c r="H122" s="299"/>
      <c r="I122" s="299"/>
      <c r="J122" s="299"/>
      <c r="K122" s="192"/>
      <c r="L122" s="415">
        <f>SUM(L123:L129)</f>
        <v>190000</v>
      </c>
      <c r="M122" s="415">
        <f>SUM(M123:M129)</f>
        <v>190000</v>
      </c>
      <c r="N122" s="412">
        <f t="shared" si="46"/>
        <v>1</v>
      </c>
      <c r="O122" s="415">
        <f t="shared" ref="O122:R122" si="52">SUM(O123:O129)</f>
        <v>65117.520000000004</v>
      </c>
      <c r="P122" s="415">
        <f t="shared" si="52"/>
        <v>186280.06</v>
      </c>
      <c r="Q122" s="415">
        <f t="shared" si="52"/>
        <v>65117.520000000004</v>
      </c>
      <c r="R122" s="415">
        <f t="shared" si="52"/>
        <v>186280.06</v>
      </c>
      <c r="S122" s="412">
        <f t="shared" si="47"/>
        <v>0.98042136842105265</v>
      </c>
      <c r="T122" s="412">
        <f t="shared" si="48"/>
        <v>1</v>
      </c>
      <c r="U122" s="301"/>
      <c r="V122" s="499"/>
      <c r="W122" s="494"/>
      <c r="X122" s="499"/>
      <c r="Y122" s="494"/>
      <c r="Z122" s="499"/>
    </row>
    <row r="123" spans="1:26" s="155" customFormat="1" ht="15.75" outlineLevel="1">
      <c r="A123" s="145"/>
      <c r="B123" s="145" t="s">
        <v>0</v>
      </c>
      <c r="C123" s="173" t="s">
        <v>32</v>
      </c>
      <c r="D123" s="302">
        <f>'Mo. Targets'!O104</f>
        <v>0</v>
      </c>
      <c r="E123" s="302">
        <f>'Mo. Targets'!C104</f>
        <v>0</v>
      </c>
      <c r="F123" s="302">
        <f>'Mo. Targets'!Q104</f>
        <v>0</v>
      </c>
      <c r="G123" s="302">
        <f>'Mo. Accom'!C104</f>
        <v>0</v>
      </c>
      <c r="H123" s="302">
        <f>'Mo. Accom'!O104</f>
        <v>0</v>
      </c>
      <c r="I123" s="176" t="str">
        <f t="shared" ref="I123:J129" si="53">IFERROR(G123/E123,"-")</f>
        <v>-</v>
      </c>
      <c r="J123" s="176" t="str">
        <f t="shared" si="53"/>
        <v>-</v>
      </c>
      <c r="K123" s="177"/>
      <c r="L123" s="178">
        <v>46000</v>
      </c>
      <c r="M123" s="178">
        <f t="shared" ref="M123:M128" si="54">L123</f>
        <v>46000</v>
      </c>
      <c r="N123" s="177">
        <f t="shared" si="46"/>
        <v>1</v>
      </c>
      <c r="O123" s="178">
        <v>18197.520000000004</v>
      </c>
      <c r="P123" s="178">
        <v>43143.520000000004</v>
      </c>
      <c r="Q123" s="178">
        <v>18197.520000000004</v>
      </c>
      <c r="R123" s="178">
        <v>43143.520000000004</v>
      </c>
      <c r="S123" s="177">
        <f t="shared" si="47"/>
        <v>0.93790260869565223</v>
      </c>
      <c r="T123" s="177">
        <f t="shared" si="48"/>
        <v>1</v>
      </c>
      <c r="U123" s="179"/>
      <c r="V123" s="500">
        <f>W123-P123</f>
        <v>0</v>
      </c>
      <c r="W123" s="495">
        <v>43143.520000000004</v>
      </c>
      <c r="X123" s="500">
        <f>Y123-R123</f>
        <v>0</v>
      </c>
      <c r="Y123" s="495">
        <v>43143.520000000004</v>
      </c>
      <c r="Z123" s="500">
        <f>W123-Y123</f>
        <v>0</v>
      </c>
    </row>
    <row r="124" spans="1:26" s="155" customFormat="1" ht="15.75" outlineLevel="1">
      <c r="A124" s="145"/>
      <c r="B124" s="145" t="s">
        <v>0</v>
      </c>
      <c r="C124" s="173" t="s">
        <v>33</v>
      </c>
      <c r="D124" s="302">
        <f>'Mo. Targets'!O105</f>
        <v>10</v>
      </c>
      <c r="E124" s="302">
        <f>'Mo. Targets'!C105</f>
        <v>0</v>
      </c>
      <c r="F124" s="302">
        <f>'Mo. Targets'!Q105</f>
        <v>0</v>
      </c>
      <c r="G124" s="302">
        <f>'Mo. Accom'!C105</f>
        <v>0</v>
      </c>
      <c r="H124" s="302">
        <f>'Mo. Accom'!O105</f>
        <v>0</v>
      </c>
      <c r="I124" s="176" t="str">
        <f t="shared" si="53"/>
        <v>-</v>
      </c>
      <c r="J124" s="176" t="str">
        <f t="shared" si="53"/>
        <v>-</v>
      </c>
      <c r="K124" s="177"/>
      <c r="L124" s="178">
        <v>3000</v>
      </c>
      <c r="M124" s="178">
        <f t="shared" si="54"/>
        <v>3000</v>
      </c>
      <c r="N124" s="177">
        <f t="shared" si="46"/>
        <v>1</v>
      </c>
      <c r="O124" s="178">
        <v>0</v>
      </c>
      <c r="P124" s="178">
        <v>2766.54</v>
      </c>
      <c r="Q124" s="178">
        <v>0</v>
      </c>
      <c r="R124" s="178">
        <v>2766.54</v>
      </c>
      <c r="S124" s="177">
        <f t="shared" si="47"/>
        <v>0.92218</v>
      </c>
      <c r="T124" s="177">
        <f t="shared" si="48"/>
        <v>1</v>
      </c>
      <c r="U124" s="179"/>
      <c r="V124" s="500">
        <f>W124-P124</f>
        <v>0</v>
      </c>
      <c r="W124" s="495">
        <v>2766.54</v>
      </c>
      <c r="X124" s="500">
        <f>Y124-R124</f>
        <v>0</v>
      </c>
      <c r="Y124" s="495">
        <v>2766.54</v>
      </c>
      <c r="Z124" s="500">
        <f>W124-Y124</f>
        <v>0</v>
      </c>
    </row>
    <row r="125" spans="1:26" s="155" customFormat="1" ht="15.75" outlineLevel="1">
      <c r="A125" s="145"/>
      <c r="B125" s="145" t="s">
        <v>0</v>
      </c>
      <c r="C125" s="173" t="s">
        <v>34</v>
      </c>
      <c r="D125" s="302">
        <f>'Mo. Targets'!O106</f>
        <v>0</v>
      </c>
      <c r="E125" s="302">
        <f>'Mo. Targets'!C106</f>
        <v>0</v>
      </c>
      <c r="F125" s="302">
        <f>'Mo. Targets'!Q106</f>
        <v>0</v>
      </c>
      <c r="G125" s="302">
        <f>'Mo. Accom'!C106</f>
        <v>0</v>
      </c>
      <c r="H125" s="302">
        <f>'Mo. Accom'!O106</f>
        <v>0</v>
      </c>
      <c r="I125" s="176" t="str">
        <f t="shared" si="53"/>
        <v>-</v>
      </c>
      <c r="J125" s="176" t="str">
        <f t="shared" si="53"/>
        <v>-</v>
      </c>
      <c r="K125" s="177"/>
      <c r="L125" s="178">
        <v>68000</v>
      </c>
      <c r="M125" s="178">
        <f t="shared" si="54"/>
        <v>68000</v>
      </c>
      <c r="N125" s="177">
        <f t="shared" si="46"/>
        <v>1</v>
      </c>
      <c r="O125" s="178">
        <v>38800</v>
      </c>
      <c r="P125" s="178">
        <v>68000</v>
      </c>
      <c r="Q125" s="178">
        <v>38800</v>
      </c>
      <c r="R125" s="178">
        <v>68000</v>
      </c>
      <c r="S125" s="177">
        <f t="shared" si="47"/>
        <v>1</v>
      </c>
      <c r="T125" s="177">
        <f t="shared" si="48"/>
        <v>1</v>
      </c>
      <c r="U125" s="179"/>
      <c r="V125" s="500">
        <f t="shared" ref="V125:V128" si="55">W125-P125</f>
        <v>0</v>
      </c>
      <c r="W125" s="495">
        <v>68000</v>
      </c>
      <c r="X125" s="500">
        <f t="shared" ref="X125:X128" si="56">Y125-R125</f>
        <v>0</v>
      </c>
      <c r="Y125" s="495">
        <v>68000</v>
      </c>
      <c r="Z125" s="500">
        <f t="shared" ref="Z125:Z128" si="57">W125-Y125</f>
        <v>0</v>
      </c>
    </row>
    <row r="126" spans="1:26" s="155" customFormat="1" ht="15.75" outlineLevel="1">
      <c r="A126" s="145"/>
      <c r="B126" s="145" t="s">
        <v>0</v>
      </c>
      <c r="C126" s="173" t="s">
        <v>35</v>
      </c>
      <c r="D126" s="302">
        <f>'Mo. Targets'!O107</f>
        <v>10</v>
      </c>
      <c r="E126" s="302">
        <f>'Mo. Targets'!C107</f>
        <v>0</v>
      </c>
      <c r="F126" s="302">
        <f>'Mo. Targets'!Q107</f>
        <v>0</v>
      </c>
      <c r="G126" s="302">
        <f>'Mo. Accom'!C107</f>
        <v>0</v>
      </c>
      <c r="H126" s="302">
        <f>'Mo. Accom'!O107</f>
        <v>0</v>
      </c>
      <c r="I126" s="176" t="str">
        <f t="shared" si="53"/>
        <v>-</v>
      </c>
      <c r="J126" s="176" t="str">
        <f t="shared" si="53"/>
        <v>-</v>
      </c>
      <c r="K126" s="177"/>
      <c r="L126" s="178">
        <v>3000</v>
      </c>
      <c r="M126" s="178">
        <f t="shared" si="54"/>
        <v>3000</v>
      </c>
      <c r="N126" s="177">
        <f t="shared" si="46"/>
        <v>1</v>
      </c>
      <c r="O126" s="178">
        <v>3000</v>
      </c>
      <c r="P126" s="178">
        <v>3000</v>
      </c>
      <c r="Q126" s="178">
        <v>3000</v>
      </c>
      <c r="R126" s="178">
        <v>3000</v>
      </c>
      <c r="S126" s="177">
        <f t="shared" si="47"/>
        <v>1</v>
      </c>
      <c r="T126" s="177">
        <f t="shared" si="48"/>
        <v>1</v>
      </c>
      <c r="U126" s="179"/>
      <c r="V126" s="500">
        <f t="shared" si="55"/>
        <v>0</v>
      </c>
      <c r="W126" s="495">
        <v>3000</v>
      </c>
      <c r="X126" s="500">
        <f t="shared" si="56"/>
        <v>0</v>
      </c>
      <c r="Y126" s="495">
        <v>3000</v>
      </c>
      <c r="Z126" s="500">
        <f t="shared" si="57"/>
        <v>0</v>
      </c>
    </row>
    <row r="127" spans="1:26" s="155" customFormat="1" ht="15.75" outlineLevel="1">
      <c r="A127" s="145"/>
      <c r="B127" s="145" t="s">
        <v>0</v>
      </c>
      <c r="C127" s="173" t="s">
        <v>36</v>
      </c>
      <c r="D127" s="302">
        <f>'Mo. Targets'!O108</f>
        <v>16</v>
      </c>
      <c r="E127" s="302">
        <f>'Mo. Targets'!C108</f>
        <v>0</v>
      </c>
      <c r="F127" s="302">
        <f>'Mo. Targets'!Q108</f>
        <v>0</v>
      </c>
      <c r="G127" s="302">
        <f>'Mo. Accom'!C108</f>
        <v>0</v>
      </c>
      <c r="H127" s="302">
        <f>'Mo. Accom'!O108</f>
        <v>0</v>
      </c>
      <c r="I127" s="176" t="str">
        <f t="shared" si="53"/>
        <v>-</v>
      </c>
      <c r="J127" s="176" t="str">
        <f t="shared" si="53"/>
        <v>-</v>
      </c>
      <c r="K127" s="177"/>
      <c r="L127" s="178">
        <v>70000</v>
      </c>
      <c r="M127" s="178">
        <f t="shared" si="54"/>
        <v>70000</v>
      </c>
      <c r="N127" s="177">
        <f t="shared" si="46"/>
        <v>1</v>
      </c>
      <c r="O127" s="178">
        <v>5120</v>
      </c>
      <c r="P127" s="178">
        <v>69370</v>
      </c>
      <c r="Q127" s="178">
        <v>5120</v>
      </c>
      <c r="R127" s="178">
        <v>69370</v>
      </c>
      <c r="S127" s="177">
        <f t="shared" si="47"/>
        <v>0.99099999999999999</v>
      </c>
      <c r="T127" s="177">
        <f t="shared" si="48"/>
        <v>1</v>
      </c>
      <c r="U127" s="179"/>
      <c r="V127" s="500">
        <f t="shared" si="55"/>
        <v>0</v>
      </c>
      <c r="W127" s="495">
        <v>69370</v>
      </c>
      <c r="X127" s="500">
        <f t="shared" si="56"/>
        <v>0</v>
      </c>
      <c r="Y127" s="495">
        <v>69370</v>
      </c>
      <c r="Z127" s="500">
        <f t="shared" si="57"/>
        <v>0</v>
      </c>
    </row>
    <row r="128" spans="1:26" s="155" customFormat="1" ht="15.75" outlineLevel="1">
      <c r="A128" s="145"/>
      <c r="B128" s="145" t="s">
        <v>0</v>
      </c>
      <c r="C128" s="173" t="s">
        <v>37</v>
      </c>
      <c r="D128" s="302">
        <f>'Mo. Targets'!O109</f>
        <v>0</v>
      </c>
      <c r="E128" s="302">
        <f>'Mo. Targets'!C109</f>
        <v>0</v>
      </c>
      <c r="F128" s="302">
        <f>'Mo. Targets'!Q109</f>
        <v>0</v>
      </c>
      <c r="G128" s="302">
        <f>'Mo. Accom'!C109</f>
        <v>0</v>
      </c>
      <c r="H128" s="302">
        <f>'Mo. Accom'!O109</f>
        <v>0</v>
      </c>
      <c r="I128" s="176" t="str">
        <f t="shared" si="53"/>
        <v>-</v>
      </c>
      <c r="J128" s="176" t="str">
        <f t="shared" si="53"/>
        <v>-</v>
      </c>
      <c r="K128" s="177"/>
      <c r="L128" s="178"/>
      <c r="M128" s="178">
        <f t="shared" si="54"/>
        <v>0</v>
      </c>
      <c r="N128" s="177" t="str">
        <f t="shared" si="46"/>
        <v>-</v>
      </c>
      <c r="O128" s="178">
        <v>0</v>
      </c>
      <c r="P128" s="178"/>
      <c r="Q128" s="178">
        <v>0</v>
      </c>
      <c r="R128" s="178"/>
      <c r="S128" s="177" t="str">
        <f t="shared" si="47"/>
        <v>-</v>
      </c>
      <c r="T128" s="177" t="str">
        <f t="shared" si="48"/>
        <v>-</v>
      </c>
      <c r="U128" s="179"/>
      <c r="V128" s="500">
        <f t="shared" si="55"/>
        <v>0</v>
      </c>
      <c r="W128" s="495"/>
      <c r="X128" s="500">
        <f t="shared" si="56"/>
        <v>0</v>
      </c>
      <c r="Y128" s="495"/>
      <c r="Z128" s="500">
        <f t="shared" si="57"/>
        <v>0</v>
      </c>
    </row>
    <row r="129" spans="1:26" s="155" customFormat="1" ht="15.75" outlineLevel="1">
      <c r="A129" s="145"/>
      <c r="B129" s="145" t="s">
        <v>0</v>
      </c>
      <c r="C129" s="173" t="s">
        <v>38</v>
      </c>
      <c r="D129" s="302">
        <f>'Mo. Targets'!O110</f>
        <v>0</v>
      </c>
      <c r="E129" s="302">
        <f>'Mo. Targets'!C110</f>
        <v>0</v>
      </c>
      <c r="F129" s="302">
        <f>'Mo. Targets'!Q110</f>
        <v>0</v>
      </c>
      <c r="G129" s="302">
        <f>'Mo. Accom'!C110</f>
        <v>0</v>
      </c>
      <c r="H129" s="302">
        <f>'Mo. Accom'!O110</f>
        <v>0</v>
      </c>
      <c r="I129" s="176" t="str">
        <f t="shared" si="53"/>
        <v>-</v>
      </c>
      <c r="J129" s="176" t="str">
        <f t="shared" si="53"/>
        <v>-</v>
      </c>
      <c r="K129" s="177"/>
      <c r="L129" s="178"/>
      <c r="M129" s="178"/>
      <c r="N129" s="177" t="str">
        <f t="shared" si="46"/>
        <v>-</v>
      </c>
      <c r="O129" s="178"/>
      <c r="P129" s="178"/>
      <c r="Q129" s="178"/>
      <c r="R129" s="178"/>
      <c r="S129" s="177" t="str">
        <f t="shared" si="47"/>
        <v>-</v>
      </c>
      <c r="T129" s="177" t="str">
        <f t="shared" si="48"/>
        <v>-</v>
      </c>
      <c r="U129" s="179"/>
      <c r="V129" s="499"/>
      <c r="W129" s="494"/>
      <c r="X129" s="499"/>
      <c r="Y129" s="494"/>
      <c r="Z129" s="499"/>
    </row>
    <row r="130" spans="1:26" s="155" customFormat="1" ht="15.75" outlineLevel="1">
      <c r="A130" s="130" t="s">
        <v>306</v>
      </c>
      <c r="B130" s="149" t="s">
        <v>39</v>
      </c>
      <c r="C130" s="315"/>
      <c r="D130" s="299"/>
      <c r="E130" s="299"/>
      <c r="F130" s="299"/>
      <c r="G130" s="299"/>
      <c r="H130" s="299"/>
      <c r="I130" s="299"/>
      <c r="J130" s="299"/>
      <c r="K130" s="192"/>
      <c r="L130" s="418">
        <f>SUM(L131:L136)</f>
        <v>192000</v>
      </c>
      <c r="M130" s="418">
        <f>SUM(M131:M136)</f>
        <v>192000</v>
      </c>
      <c r="N130" s="407">
        <f t="shared" si="46"/>
        <v>1</v>
      </c>
      <c r="O130" s="418">
        <f t="shared" ref="O130:R130" si="58">SUM(O131:O136)</f>
        <v>20390</v>
      </c>
      <c r="P130" s="418">
        <f t="shared" si="58"/>
        <v>183295.26</v>
      </c>
      <c r="Q130" s="418">
        <f t="shared" si="58"/>
        <v>20390</v>
      </c>
      <c r="R130" s="418">
        <f t="shared" si="58"/>
        <v>183295.26</v>
      </c>
      <c r="S130" s="407">
        <f t="shared" si="47"/>
        <v>0.95466281250000007</v>
      </c>
      <c r="T130" s="407">
        <f t="shared" si="48"/>
        <v>1</v>
      </c>
      <c r="U130" s="301"/>
      <c r="V130" s="499"/>
      <c r="W130" s="494"/>
      <c r="X130" s="499"/>
      <c r="Y130" s="494"/>
      <c r="Z130" s="499"/>
    </row>
    <row r="131" spans="1:26" s="155" customFormat="1" ht="15.75" outlineLevel="1">
      <c r="A131" s="145"/>
      <c r="B131" s="145" t="s">
        <v>0</v>
      </c>
      <c r="C131" s="173" t="s">
        <v>40</v>
      </c>
      <c r="D131" s="302">
        <f>'Mo. Targets'!O112</f>
        <v>4</v>
      </c>
      <c r="E131" s="302">
        <f>'Mo. Targets'!C112</f>
        <v>0</v>
      </c>
      <c r="F131" s="302">
        <f>'Mo. Targets'!Q112</f>
        <v>0</v>
      </c>
      <c r="G131" s="302">
        <f>'Mo. Accom'!C112</f>
        <v>0</v>
      </c>
      <c r="H131" s="302">
        <f>'Mo. Accom'!O112</f>
        <v>0</v>
      </c>
      <c r="I131" s="176" t="str">
        <f t="shared" ref="I131:J136" si="59">IFERROR(G131/E131,"-")</f>
        <v>-</v>
      </c>
      <c r="J131" s="176" t="str">
        <f t="shared" si="59"/>
        <v>-</v>
      </c>
      <c r="K131" s="177"/>
      <c r="L131" s="178">
        <v>48000</v>
      </c>
      <c r="M131" s="178">
        <f>L131</f>
        <v>48000</v>
      </c>
      <c r="N131" s="177">
        <f t="shared" si="46"/>
        <v>1</v>
      </c>
      <c r="O131" s="178">
        <v>11390</v>
      </c>
      <c r="P131" s="178">
        <v>45430</v>
      </c>
      <c r="Q131" s="178">
        <v>11390</v>
      </c>
      <c r="R131" s="178">
        <v>45430</v>
      </c>
      <c r="S131" s="177">
        <f t="shared" si="47"/>
        <v>0.94645833333333329</v>
      </c>
      <c r="T131" s="177">
        <f t="shared" si="48"/>
        <v>1</v>
      </c>
      <c r="U131" s="179"/>
      <c r="V131" s="500">
        <f>W131-P131</f>
        <v>0</v>
      </c>
      <c r="W131" s="495">
        <v>45430</v>
      </c>
      <c r="X131" s="500">
        <f>Y131-R131</f>
        <v>0</v>
      </c>
      <c r="Y131" s="495">
        <v>45430</v>
      </c>
      <c r="Z131" s="500">
        <f>W131-Y131</f>
        <v>0</v>
      </c>
    </row>
    <row r="132" spans="1:26" s="155" customFormat="1" ht="15.75" outlineLevel="1">
      <c r="A132" s="145"/>
      <c r="B132" s="145" t="s">
        <v>0</v>
      </c>
      <c r="C132" s="173" t="s">
        <v>41</v>
      </c>
      <c r="D132" s="302">
        <f>'Mo. Targets'!O113</f>
        <v>1</v>
      </c>
      <c r="E132" s="302">
        <f>'Mo. Targets'!C113</f>
        <v>0</v>
      </c>
      <c r="F132" s="302">
        <f>'Mo. Targets'!Q113</f>
        <v>0</v>
      </c>
      <c r="G132" s="302">
        <f>'Mo. Accom'!C113</f>
        <v>0</v>
      </c>
      <c r="H132" s="302">
        <f>'Mo. Accom'!O113</f>
        <v>0</v>
      </c>
      <c r="I132" s="176" t="str">
        <f t="shared" si="59"/>
        <v>-</v>
      </c>
      <c r="J132" s="176" t="str">
        <f t="shared" si="59"/>
        <v>-</v>
      </c>
      <c r="K132" s="177"/>
      <c r="L132" s="178">
        <v>86000</v>
      </c>
      <c r="M132" s="178">
        <f>L132</f>
        <v>86000</v>
      </c>
      <c r="N132" s="177">
        <f t="shared" si="46"/>
        <v>1</v>
      </c>
      <c r="O132" s="178">
        <v>0</v>
      </c>
      <c r="P132" s="178">
        <v>80015</v>
      </c>
      <c r="Q132" s="178">
        <v>0</v>
      </c>
      <c r="R132" s="178">
        <v>80015</v>
      </c>
      <c r="S132" s="177">
        <f t="shared" si="47"/>
        <v>0.93040697674418604</v>
      </c>
      <c r="T132" s="177">
        <f t="shared" si="48"/>
        <v>1</v>
      </c>
      <c r="U132" s="179"/>
      <c r="V132" s="500">
        <f>W132-P132</f>
        <v>0</v>
      </c>
      <c r="W132" s="495">
        <v>80015</v>
      </c>
      <c r="X132" s="500">
        <f>Y132-R132</f>
        <v>0</v>
      </c>
      <c r="Y132" s="495">
        <v>80015</v>
      </c>
      <c r="Z132" s="500">
        <f>W132-Y132</f>
        <v>0</v>
      </c>
    </row>
    <row r="133" spans="1:26" s="155" customFormat="1" ht="15.75" outlineLevel="1">
      <c r="A133" s="145"/>
      <c r="B133" s="145" t="s">
        <v>0</v>
      </c>
      <c r="C133" s="173" t="s">
        <v>42</v>
      </c>
      <c r="D133" s="302">
        <f>'Mo. Targets'!O114</f>
        <v>1</v>
      </c>
      <c r="E133" s="302">
        <f>'Mo. Targets'!C114</f>
        <v>0</v>
      </c>
      <c r="F133" s="302">
        <f>'Mo. Targets'!Q114</f>
        <v>0</v>
      </c>
      <c r="G133" s="302">
        <f>'Mo. Accom'!C114</f>
        <v>0</v>
      </c>
      <c r="H133" s="302">
        <f>'Mo. Accom'!O114</f>
        <v>0</v>
      </c>
      <c r="I133" s="176" t="str">
        <f t="shared" si="59"/>
        <v>-</v>
      </c>
      <c r="J133" s="176" t="str">
        <f t="shared" si="59"/>
        <v>-</v>
      </c>
      <c r="K133" s="177"/>
      <c r="L133" s="178"/>
      <c r="M133" s="178"/>
      <c r="N133" s="177"/>
      <c r="O133" s="178"/>
      <c r="P133" s="178"/>
      <c r="Q133" s="178"/>
      <c r="R133" s="178"/>
      <c r="S133" s="177"/>
      <c r="T133" s="177"/>
      <c r="U133" s="179"/>
      <c r="V133" s="499"/>
      <c r="W133" s="494"/>
      <c r="X133" s="499"/>
      <c r="Y133" s="494"/>
      <c r="Z133" s="499"/>
    </row>
    <row r="134" spans="1:26" s="155" customFormat="1" ht="15.75" outlineLevel="1">
      <c r="A134" s="145"/>
      <c r="B134" s="145" t="s">
        <v>0</v>
      </c>
      <c r="C134" s="173" t="s">
        <v>43</v>
      </c>
      <c r="D134" s="302">
        <f>'Mo. Targets'!O115</f>
        <v>16</v>
      </c>
      <c r="E134" s="302">
        <f>'Mo. Targets'!C115</f>
        <v>0</v>
      </c>
      <c r="F134" s="302">
        <f>'Mo. Targets'!Q115</f>
        <v>0</v>
      </c>
      <c r="G134" s="302">
        <f>'Mo. Accom'!C115</f>
        <v>0</v>
      </c>
      <c r="H134" s="302">
        <f>'Mo. Accom'!O115</f>
        <v>0</v>
      </c>
      <c r="I134" s="176" t="str">
        <f t="shared" si="59"/>
        <v>-</v>
      </c>
      <c r="J134" s="176" t="str">
        <f t="shared" si="59"/>
        <v>-</v>
      </c>
      <c r="K134" s="177"/>
      <c r="L134" s="178">
        <v>58000</v>
      </c>
      <c r="M134" s="178">
        <f>L134</f>
        <v>58000</v>
      </c>
      <c r="N134" s="177">
        <f t="shared" ref="N134" si="60">IFERROR(M134/L134,"-")</f>
        <v>1</v>
      </c>
      <c r="O134" s="178">
        <v>9000</v>
      </c>
      <c r="P134" s="178">
        <v>57850.26</v>
      </c>
      <c r="Q134" s="178">
        <v>9000</v>
      </c>
      <c r="R134" s="178">
        <v>57850.26</v>
      </c>
      <c r="S134" s="177">
        <f t="shared" ref="S134" si="61">IFERROR(P134/L134,"-")</f>
        <v>0.99741827586206899</v>
      </c>
      <c r="T134" s="177">
        <f t="shared" ref="T134" si="62">IFERROR(R134/P134,"-")</f>
        <v>1</v>
      </c>
      <c r="U134" s="179"/>
      <c r="V134" s="500">
        <f>W134-P134</f>
        <v>0</v>
      </c>
      <c r="W134" s="495">
        <v>57850.26</v>
      </c>
      <c r="X134" s="500">
        <f>Y134-R134</f>
        <v>0</v>
      </c>
      <c r="Y134" s="495">
        <v>57850.26</v>
      </c>
      <c r="Z134" s="500">
        <f>W134-Y134</f>
        <v>0</v>
      </c>
    </row>
    <row r="135" spans="1:26" s="155" customFormat="1" ht="15.75" outlineLevel="1">
      <c r="A135" s="145"/>
      <c r="B135" s="145" t="s">
        <v>0</v>
      </c>
      <c r="C135" s="173" t="s">
        <v>44</v>
      </c>
      <c r="D135" s="302">
        <f>'Mo. Targets'!O116</f>
        <v>5</v>
      </c>
      <c r="E135" s="302">
        <f>'Mo. Targets'!C116</f>
        <v>5</v>
      </c>
      <c r="F135" s="302">
        <f>'Mo. Targets'!Q116</f>
        <v>5</v>
      </c>
      <c r="G135" s="302">
        <f>'Mo. Accom'!C116</f>
        <v>5</v>
      </c>
      <c r="H135" s="302">
        <f>'Mo. Accom'!O116</f>
        <v>5</v>
      </c>
      <c r="I135" s="176">
        <f t="shared" si="59"/>
        <v>1</v>
      </c>
      <c r="J135" s="176">
        <f t="shared" si="59"/>
        <v>1</v>
      </c>
      <c r="K135" s="177"/>
      <c r="L135" s="178"/>
      <c r="M135" s="178"/>
      <c r="N135" s="177"/>
      <c r="O135" s="178"/>
      <c r="P135" s="178"/>
      <c r="Q135" s="178"/>
      <c r="R135" s="178"/>
      <c r="S135" s="177"/>
      <c r="T135" s="177"/>
      <c r="U135" s="179"/>
      <c r="V135" s="499"/>
      <c r="W135" s="494"/>
      <c r="X135" s="499"/>
      <c r="Y135" s="494"/>
      <c r="Z135" s="499"/>
    </row>
    <row r="136" spans="1:26" s="155" customFormat="1" ht="16.5" outlineLevel="1" thickBot="1">
      <c r="A136" s="146"/>
      <c r="B136" s="146" t="s">
        <v>0</v>
      </c>
      <c r="C136" s="303" t="s">
        <v>45</v>
      </c>
      <c r="D136" s="304">
        <f>'Mo. Targets'!O117</f>
        <v>0</v>
      </c>
      <c r="E136" s="304">
        <f>'Mo. Targets'!C117</f>
        <v>0</v>
      </c>
      <c r="F136" s="304">
        <f>'Mo. Targets'!Q117</f>
        <v>0</v>
      </c>
      <c r="G136" s="304">
        <f>'Mo. Accom'!C117</f>
        <v>0</v>
      </c>
      <c r="H136" s="304">
        <f>'Mo. Accom'!O117</f>
        <v>0</v>
      </c>
      <c r="I136" s="305" t="str">
        <f t="shared" si="59"/>
        <v>-</v>
      </c>
      <c r="J136" s="305" t="str">
        <f t="shared" si="59"/>
        <v>-</v>
      </c>
      <c r="K136" s="187"/>
      <c r="L136" s="188"/>
      <c r="M136" s="188"/>
      <c r="N136" s="187"/>
      <c r="O136" s="188"/>
      <c r="P136" s="188"/>
      <c r="Q136" s="188"/>
      <c r="R136" s="188"/>
      <c r="S136" s="187"/>
      <c r="T136" s="187"/>
      <c r="U136" s="306"/>
      <c r="V136" s="499"/>
      <c r="W136" s="494"/>
      <c r="X136" s="499"/>
      <c r="Y136" s="494"/>
      <c r="Z136" s="499"/>
    </row>
    <row r="137" spans="1:26" s="155" customFormat="1" ht="16.5" outlineLevel="1" thickBot="1">
      <c r="A137" s="127" t="s">
        <v>307</v>
      </c>
      <c r="B137" s="127" t="s">
        <v>46</v>
      </c>
      <c r="C137" s="287"/>
      <c r="D137" s="288"/>
      <c r="E137" s="216"/>
      <c r="F137" s="216"/>
      <c r="G137" s="216"/>
      <c r="H137" s="216"/>
      <c r="I137" s="216"/>
      <c r="J137" s="316"/>
      <c r="K137" s="317"/>
      <c r="L137" s="307">
        <f>L139+L145+L151+L154</f>
        <v>811000</v>
      </c>
      <c r="M137" s="307">
        <f>M139+M145+M151+M154</f>
        <v>811000</v>
      </c>
      <c r="N137" s="308">
        <f t="shared" ref="N137" si="63">IFERROR(M137/L137,"-")</f>
        <v>1</v>
      </c>
      <c r="O137" s="307">
        <f t="shared" ref="O137:R137" si="64">O139+O145+O151+O154</f>
        <v>103796.57000000004</v>
      </c>
      <c r="P137" s="307">
        <f t="shared" si="64"/>
        <v>803771.43000000017</v>
      </c>
      <c r="Q137" s="307">
        <f t="shared" si="64"/>
        <v>103796.57000000004</v>
      </c>
      <c r="R137" s="307">
        <f t="shared" si="64"/>
        <v>803771.43000000017</v>
      </c>
      <c r="S137" s="308">
        <f t="shared" ref="S137" si="65">IFERROR(P137/L137,"-")</f>
        <v>0.99108684340320607</v>
      </c>
      <c r="T137" s="308">
        <f t="shared" ref="T137" si="66">IFERROR(R137/P137,"-")</f>
        <v>1</v>
      </c>
      <c r="U137" s="220"/>
      <c r="V137" s="499"/>
      <c r="W137" s="494"/>
      <c r="X137" s="499"/>
      <c r="Y137" s="494"/>
      <c r="Z137" s="499"/>
    </row>
    <row r="138" spans="1:26" s="155" customFormat="1" ht="15.75" outlineLevel="1">
      <c r="A138" s="128" t="s">
        <v>308</v>
      </c>
      <c r="B138" s="128" t="s">
        <v>47</v>
      </c>
      <c r="C138" s="297"/>
      <c r="D138" s="318"/>
      <c r="E138" s="311"/>
      <c r="F138" s="311"/>
      <c r="G138" s="311"/>
      <c r="H138" s="311"/>
      <c r="I138" s="311"/>
      <c r="J138" s="311"/>
      <c r="K138" s="229"/>
      <c r="L138" s="312"/>
      <c r="M138" s="312"/>
      <c r="N138" s="231"/>
      <c r="O138" s="312"/>
      <c r="P138" s="312"/>
      <c r="Q138" s="312"/>
      <c r="R138" s="312"/>
      <c r="S138" s="231"/>
      <c r="T138" s="231"/>
      <c r="U138" s="313"/>
      <c r="V138" s="499"/>
      <c r="W138" s="494"/>
      <c r="X138" s="499"/>
      <c r="Y138" s="494"/>
      <c r="Z138" s="499"/>
    </row>
    <row r="139" spans="1:26" s="155" customFormat="1" ht="15.75" outlineLevel="1">
      <c r="A139" s="148"/>
      <c r="B139" s="148" t="s">
        <v>0</v>
      </c>
      <c r="C139" s="314" t="s">
        <v>48</v>
      </c>
      <c r="D139" s="199"/>
      <c r="E139" s="181"/>
      <c r="F139" s="181"/>
      <c r="G139" s="181"/>
      <c r="H139" s="181"/>
      <c r="I139" s="181"/>
      <c r="J139" s="181"/>
      <c r="K139" s="182"/>
      <c r="L139" s="416">
        <f>SUM(L140:L144)</f>
        <v>653000</v>
      </c>
      <c r="M139" s="416">
        <f>SUM(M140:M144)</f>
        <v>653000</v>
      </c>
      <c r="N139" s="417">
        <f t="shared" ref="N139:N141" si="67">IFERROR(M139/L139,"-")</f>
        <v>1</v>
      </c>
      <c r="O139" s="416">
        <f t="shared" ref="O139:R139" si="68">SUM(O140:O144)</f>
        <v>60000.000000000029</v>
      </c>
      <c r="P139" s="416">
        <f t="shared" si="68"/>
        <v>649407.91000000015</v>
      </c>
      <c r="Q139" s="416">
        <f t="shared" si="68"/>
        <v>60000.000000000029</v>
      </c>
      <c r="R139" s="416">
        <f t="shared" si="68"/>
        <v>649407.91000000015</v>
      </c>
      <c r="S139" s="417">
        <f t="shared" ref="S139:S141" si="69">IFERROR(P139/L139,"-")</f>
        <v>0.994499096477795</v>
      </c>
      <c r="T139" s="417">
        <f t="shared" ref="T139:T141" si="70">IFERROR(R139/P139,"-")</f>
        <v>1</v>
      </c>
      <c r="U139" s="185"/>
      <c r="V139" s="499"/>
      <c r="W139" s="494"/>
      <c r="X139" s="499"/>
      <c r="Y139" s="494"/>
      <c r="Z139" s="499"/>
    </row>
    <row r="140" spans="1:26" s="155" customFormat="1" ht="15.75" outlineLevel="1">
      <c r="A140" s="145"/>
      <c r="B140" s="145" t="s">
        <v>0</v>
      </c>
      <c r="C140" s="173" t="s">
        <v>49</v>
      </c>
      <c r="D140" s="302">
        <f>'Mo. Targets'!O121</f>
        <v>16</v>
      </c>
      <c r="E140" s="302">
        <f>'Mo. Targets'!C121</f>
        <v>0</v>
      </c>
      <c r="F140" s="302">
        <f>'Mo. Targets'!Q121</f>
        <v>0</v>
      </c>
      <c r="G140" s="302">
        <f>'Mo. Accom'!C121</f>
        <v>0</v>
      </c>
      <c r="H140" s="302">
        <f>'Mo. Accom'!O121</f>
        <v>0</v>
      </c>
      <c r="I140" s="176" t="str">
        <f>IFERROR(G140/E140,"-")</f>
        <v>-</v>
      </c>
      <c r="J140" s="176" t="str">
        <f>IFERROR(H140/F140,"-")</f>
        <v>-</v>
      </c>
      <c r="K140" s="177"/>
      <c r="L140" s="178">
        <v>278000</v>
      </c>
      <c r="M140" s="178">
        <f>L140</f>
        <v>278000</v>
      </c>
      <c r="N140" s="177">
        <f t="shared" si="67"/>
        <v>1</v>
      </c>
      <c r="O140" s="178">
        <v>30000.000000000029</v>
      </c>
      <c r="P140" s="178">
        <v>274604.53000000003</v>
      </c>
      <c r="Q140" s="178">
        <v>30000.000000000029</v>
      </c>
      <c r="R140" s="178">
        <v>274604.53000000003</v>
      </c>
      <c r="S140" s="177">
        <f t="shared" si="69"/>
        <v>0.9877860791366907</v>
      </c>
      <c r="T140" s="177">
        <f t="shared" si="70"/>
        <v>1</v>
      </c>
      <c r="U140" s="179"/>
      <c r="V140" s="500">
        <f>W140-P140</f>
        <v>0</v>
      </c>
      <c r="W140" s="495">
        <v>274604.53000000003</v>
      </c>
      <c r="X140" s="500">
        <f>Y140-R140</f>
        <v>0</v>
      </c>
      <c r="Y140" s="495">
        <v>274604.53000000003</v>
      </c>
      <c r="Z140" s="500">
        <f>W140-Y140</f>
        <v>0</v>
      </c>
    </row>
    <row r="141" spans="1:26" s="155" customFormat="1" ht="15.75" outlineLevel="1">
      <c r="A141" s="145"/>
      <c r="B141" s="145" t="s">
        <v>0</v>
      </c>
      <c r="C141" s="319" t="s">
        <v>50</v>
      </c>
      <c r="D141" s="181"/>
      <c r="E141" s="181"/>
      <c r="F141" s="181"/>
      <c r="G141" s="181"/>
      <c r="H141" s="181"/>
      <c r="I141" s="181"/>
      <c r="J141" s="181"/>
      <c r="K141" s="182"/>
      <c r="L141" s="183">
        <v>375000</v>
      </c>
      <c r="M141" s="183">
        <f>L141</f>
        <v>375000</v>
      </c>
      <c r="N141" s="184">
        <f t="shared" si="67"/>
        <v>1</v>
      </c>
      <c r="O141" s="183">
        <v>30000</v>
      </c>
      <c r="P141" s="183">
        <v>374803.38000000006</v>
      </c>
      <c r="Q141" s="183">
        <v>30000</v>
      </c>
      <c r="R141" s="183">
        <v>374803.38000000006</v>
      </c>
      <c r="S141" s="184">
        <f t="shared" si="69"/>
        <v>0.9994756800000002</v>
      </c>
      <c r="T141" s="184">
        <f t="shared" si="70"/>
        <v>1</v>
      </c>
      <c r="U141" s="185"/>
      <c r="V141" s="500">
        <f>W141-P141</f>
        <v>0</v>
      </c>
      <c r="W141" s="495">
        <v>374803.38000000006</v>
      </c>
      <c r="X141" s="500">
        <f>Y141-R141</f>
        <v>0</v>
      </c>
      <c r="Y141" s="495">
        <v>374803.38000000006</v>
      </c>
      <c r="Z141" s="500">
        <f>W141-Y141</f>
        <v>0</v>
      </c>
    </row>
    <row r="142" spans="1:26" s="155" customFormat="1" ht="15.75" outlineLevel="1">
      <c r="A142" s="145"/>
      <c r="B142" s="145" t="s">
        <v>0</v>
      </c>
      <c r="C142" s="173" t="s">
        <v>51</v>
      </c>
      <c r="D142" s="302">
        <f>'Mo. Targets'!O123</f>
        <v>16</v>
      </c>
      <c r="E142" s="302">
        <f>'Mo. Targets'!C123</f>
        <v>0</v>
      </c>
      <c r="F142" s="302">
        <f>'Mo. Targets'!Q123</f>
        <v>0</v>
      </c>
      <c r="G142" s="302">
        <f>'Mo. Accom'!C123</f>
        <v>0</v>
      </c>
      <c r="H142" s="302">
        <f>'Mo. Accom'!O123</f>
        <v>0</v>
      </c>
      <c r="I142" s="176" t="str">
        <f t="shared" ref="I142:J144" si="71">IFERROR(G142/E142,"-")</f>
        <v>-</v>
      </c>
      <c r="J142" s="176" t="str">
        <f t="shared" si="71"/>
        <v>-</v>
      </c>
      <c r="K142" s="177"/>
      <c r="L142" s="178"/>
      <c r="M142" s="178"/>
      <c r="N142" s="177"/>
      <c r="O142" s="178"/>
      <c r="P142" s="178"/>
      <c r="Q142" s="178"/>
      <c r="R142" s="178"/>
      <c r="S142" s="177"/>
      <c r="T142" s="177"/>
      <c r="U142" s="179"/>
      <c r="V142" s="499"/>
      <c r="W142" s="494"/>
      <c r="X142" s="499"/>
      <c r="Y142" s="494"/>
      <c r="Z142" s="499"/>
    </row>
    <row r="143" spans="1:26" s="155" customFormat="1" ht="15.75" outlineLevel="1">
      <c r="A143" s="145"/>
      <c r="B143" s="145" t="s">
        <v>0</v>
      </c>
      <c r="C143" s="173" t="s">
        <v>52</v>
      </c>
      <c r="D143" s="302">
        <f>'Mo. Targets'!O124</f>
        <v>16</v>
      </c>
      <c r="E143" s="302">
        <f>'Mo. Targets'!C124</f>
        <v>0</v>
      </c>
      <c r="F143" s="302">
        <f>'Mo. Targets'!Q124</f>
        <v>0</v>
      </c>
      <c r="G143" s="302">
        <f>'Mo. Accom'!C124</f>
        <v>0</v>
      </c>
      <c r="H143" s="302">
        <f>'Mo. Accom'!O124</f>
        <v>0</v>
      </c>
      <c r="I143" s="176" t="str">
        <f t="shared" si="71"/>
        <v>-</v>
      </c>
      <c r="J143" s="176" t="str">
        <f t="shared" si="71"/>
        <v>-</v>
      </c>
      <c r="K143" s="177"/>
      <c r="L143" s="178"/>
      <c r="M143" s="178"/>
      <c r="N143" s="177"/>
      <c r="O143" s="178"/>
      <c r="P143" s="178"/>
      <c r="Q143" s="178"/>
      <c r="R143" s="178"/>
      <c r="S143" s="177"/>
      <c r="T143" s="177"/>
      <c r="U143" s="179"/>
      <c r="V143" s="499"/>
      <c r="W143" s="494"/>
      <c r="X143" s="499"/>
      <c r="Y143" s="494"/>
      <c r="Z143" s="499"/>
    </row>
    <row r="144" spans="1:26" s="155" customFormat="1" ht="15.75" outlineLevel="1">
      <c r="A144" s="145"/>
      <c r="B144" s="145" t="s">
        <v>0</v>
      </c>
      <c r="C144" s="173" t="s">
        <v>53</v>
      </c>
      <c r="D144" s="302">
        <f>'Mo. Targets'!O125</f>
        <v>2</v>
      </c>
      <c r="E144" s="302">
        <f>'Mo. Targets'!C125</f>
        <v>0</v>
      </c>
      <c r="F144" s="302">
        <f>'Mo. Targets'!Q125</f>
        <v>0</v>
      </c>
      <c r="G144" s="302">
        <f>'Mo. Accom'!C125</f>
        <v>0</v>
      </c>
      <c r="H144" s="302">
        <f>'Mo. Accom'!O125</f>
        <v>0</v>
      </c>
      <c r="I144" s="176" t="str">
        <f t="shared" si="71"/>
        <v>-</v>
      </c>
      <c r="J144" s="176" t="str">
        <f t="shared" si="71"/>
        <v>-</v>
      </c>
      <c r="K144" s="177"/>
      <c r="L144" s="178"/>
      <c r="M144" s="178"/>
      <c r="N144" s="177"/>
      <c r="O144" s="178"/>
      <c r="P144" s="178"/>
      <c r="Q144" s="178"/>
      <c r="R144" s="178"/>
      <c r="S144" s="177"/>
      <c r="T144" s="177"/>
      <c r="U144" s="179"/>
      <c r="V144" s="499"/>
      <c r="W144" s="494"/>
      <c r="X144" s="499"/>
      <c r="Y144" s="494"/>
      <c r="Z144" s="499"/>
    </row>
    <row r="145" spans="1:26" s="155" customFormat="1" ht="18" outlineLevel="1">
      <c r="A145" s="130" t="s">
        <v>309</v>
      </c>
      <c r="B145" s="130" t="s">
        <v>54</v>
      </c>
      <c r="C145" s="298"/>
      <c r="D145" s="320"/>
      <c r="E145" s="299"/>
      <c r="F145" s="299"/>
      <c r="G145" s="299"/>
      <c r="H145" s="299"/>
      <c r="I145" s="299"/>
      <c r="J145" s="299"/>
      <c r="K145" s="192"/>
      <c r="L145" s="415">
        <f>SUM(L146:L150)</f>
        <v>86000</v>
      </c>
      <c r="M145" s="415">
        <f>SUM(M146:M150)</f>
        <v>86000</v>
      </c>
      <c r="N145" s="412">
        <f t="shared" ref="N145:N147" si="72">IFERROR(M145/L145,"-")</f>
        <v>1</v>
      </c>
      <c r="O145" s="415">
        <f t="shared" ref="O145:R145" si="73">SUM(O146:O150)</f>
        <v>8417.570000000007</v>
      </c>
      <c r="P145" s="415">
        <f t="shared" si="73"/>
        <v>83699.38</v>
      </c>
      <c r="Q145" s="415">
        <f t="shared" si="73"/>
        <v>8417.570000000007</v>
      </c>
      <c r="R145" s="415">
        <f t="shared" si="73"/>
        <v>83699.38</v>
      </c>
      <c r="S145" s="412">
        <f t="shared" ref="S145" si="74">IFERROR(P145/L145,"-")</f>
        <v>0.97324860465116281</v>
      </c>
      <c r="T145" s="412">
        <f t="shared" ref="T145" si="75">IFERROR(R145/P145,"-")</f>
        <v>1</v>
      </c>
      <c r="U145" s="301"/>
      <c r="V145" s="500"/>
      <c r="W145" s="495"/>
      <c r="X145" s="500"/>
      <c r="Y145" s="495"/>
      <c r="Z145" s="500"/>
    </row>
    <row r="146" spans="1:26" s="155" customFormat="1" ht="15.75" outlineLevel="1">
      <c r="A146" s="148"/>
      <c r="B146" s="148" t="s">
        <v>0</v>
      </c>
      <c r="C146" s="314" t="s">
        <v>55</v>
      </c>
      <c r="D146" s="199"/>
      <c r="E146" s="181"/>
      <c r="F146" s="181"/>
      <c r="G146" s="181"/>
      <c r="H146" s="181"/>
      <c r="I146" s="181"/>
      <c r="J146" s="181"/>
      <c r="K146" s="182"/>
      <c r="L146" s="183"/>
      <c r="M146" s="183"/>
      <c r="N146" s="184"/>
      <c r="O146" s="183"/>
      <c r="P146" s="183"/>
      <c r="Q146" s="183"/>
      <c r="R146" s="183"/>
      <c r="S146" s="184"/>
      <c r="T146" s="184"/>
      <c r="U146" s="185"/>
      <c r="V146" s="499"/>
      <c r="W146" s="494"/>
      <c r="X146" s="499"/>
      <c r="Y146" s="494"/>
      <c r="Z146" s="499"/>
    </row>
    <row r="147" spans="1:26" s="155" customFormat="1" ht="15.75" outlineLevel="1">
      <c r="A147" s="145"/>
      <c r="B147" s="145" t="s">
        <v>0</v>
      </c>
      <c r="C147" s="173" t="s">
        <v>56</v>
      </c>
      <c r="D147" s="302">
        <f>'Mo. Targets'!O128</f>
        <v>4</v>
      </c>
      <c r="E147" s="302">
        <f>'Mo. Targets'!C128</f>
        <v>0</v>
      </c>
      <c r="F147" s="302">
        <f>'Mo. Targets'!Q128</f>
        <v>0</v>
      </c>
      <c r="G147" s="302">
        <f>'Mo. Accom'!C128</f>
        <v>0</v>
      </c>
      <c r="H147" s="302">
        <f>'Mo. Accom'!O128</f>
        <v>0</v>
      </c>
      <c r="I147" s="176" t="str">
        <f>IFERROR(G147/E147,"-")</f>
        <v>-</v>
      </c>
      <c r="J147" s="176" t="str">
        <f>IFERROR(H147/F147,"-")</f>
        <v>-</v>
      </c>
      <c r="K147" s="177"/>
      <c r="L147" s="178">
        <v>84000</v>
      </c>
      <c r="M147" s="178">
        <f>L147</f>
        <v>84000</v>
      </c>
      <c r="N147" s="177">
        <f t="shared" si="72"/>
        <v>1</v>
      </c>
      <c r="O147" s="178">
        <v>8417.570000000007</v>
      </c>
      <c r="P147" s="178">
        <v>81699.38</v>
      </c>
      <c r="Q147" s="178">
        <v>8417.570000000007</v>
      </c>
      <c r="R147" s="178">
        <v>81699.38</v>
      </c>
      <c r="S147" s="177">
        <f t="shared" ref="S147" si="76">IFERROR(P147/L147,"-")</f>
        <v>0.97261166666666676</v>
      </c>
      <c r="T147" s="177">
        <f t="shared" ref="T147" si="77">IFERROR(R147/P147,"-")</f>
        <v>1</v>
      </c>
      <c r="U147" s="179"/>
      <c r="V147" s="500">
        <f>W147-P147</f>
        <v>0</v>
      </c>
      <c r="W147" s="495">
        <v>81699.38</v>
      </c>
      <c r="X147" s="500">
        <f>Y147-R147</f>
        <v>0</v>
      </c>
      <c r="Y147" s="495">
        <v>81699.38</v>
      </c>
      <c r="Z147" s="500">
        <f>W147-Y147</f>
        <v>0</v>
      </c>
    </row>
    <row r="148" spans="1:26" s="155" customFormat="1" ht="15.75" outlineLevel="1">
      <c r="A148" s="148"/>
      <c r="B148" s="148" t="s">
        <v>0</v>
      </c>
      <c r="C148" s="321" t="s">
        <v>57</v>
      </c>
      <c r="D148" s="322"/>
      <c r="E148" s="181"/>
      <c r="F148" s="181"/>
      <c r="G148" s="181"/>
      <c r="H148" s="181"/>
      <c r="I148" s="181"/>
      <c r="J148" s="181"/>
      <c r="K148" s="182"/>
      <c r="L148" s="183"/>
      <c r="M148" s="183"/>
      <c r="N148" s="184"/>
      <c r="O148" s="183"/>
      <c r="P148" s="183"/>
      <c r="Q148" s="183"/>
      <c r="R148" s="183"/>
      <c r="S148" s="184"/>
      <c r="T148" s="184"/>
      <c r="U148" s="185"/>
      <c r="V148" s="499"/>
      <c r="W148" s="494"/>
      <c r="X148" s="499"/>
      <c r="Y148" s="494"/>
      <c r="Z148" s="499"/>
    </row>
    <row r="149" spans="1:26" s="155" customFormat="1" ht="15.75" outlineLevel="1">
      <c r="A149" s="145"/>
      <c r="B149" s="145" t="s">
        <v>0</v>
      </c>
      <c r="C149" s="173" t="s">
        <v>58</v>
      </c>
      <c r="D149" s="302">
        <f>'Mo. Targets'!O130</f>
        <v>1</v>
      </c>
      <c r="E149" s="302">
        <f>'Mo. Targets'!C130</f>
        <v>0</v>
      </c>
      <c r="F149" s="302">
        <f>'Mo. Targets'!Q130</f>
        <v>0</v>
      </c>
      <c r="G149" s="302">
        <f>'Mo. Accom'!C130</f>
        <v>0</v>
      </c>
      <c r="H149" s="302">
        <f>'Mo. Accom'!O130</f>
        <v>0</v>
      </c>
      <c r="I149" s="176" t="str">
        <f>IFERROR(G149/E149,"-")</f>
        <v>-</v>
      </c>
      <c r="J149" s="176" t="str">
        <f>IFERROR(H149/F149,"-")</f>
        <v>-</v>
      </c>
      <c r="K149" s="177"/>
      <c r="L149" s="178">
        <v>2000</v>
      </c>
      <c r="M149" s="178">
        <f>L149</f>
        <v>2000</v>
      </c>
      <c r="N149" s="177">
        <f t="shared" ref="N149:N153" si="78">IFERROR(M149/L149,"-")</f>
        <v>1</v>
      </c>
      <c r="O149" s="178">
        <v>0</v>
      </c>
      <c r="P149" s="178">
        <v>2000</v>
      </c>
      <c r="Q149" s="178">
        <v>0</v>
      </c>
      <c r="R149" s="178">
        <v>2000</v>
      </c>
      <c r="S149" s="177">
        <f t="shared" ref="S149:S153" si="79">IFERROR(P149/L149,"-")</f>
        <v>1</v>
      </c>
      <c r="T149" s="177">
        <f t="shared" ref="T149:T153" si="80">IFERROR(R149/P149,"-")</f>
        <v>1</v>
      </c>
      <c r="U149" s="179"/>
      <c r="V149" s="500">
        <f>W149-P149</f>
        <v>0</v>
      </c>
      <c r="W149" s="495">
        <v>2000</v>
      </c>
      <c r="X149" s="500">
        <f>Y149-R149</f>
        <v>0</v>
      </c>
      <c r="Y149" s="495">
        <v>2000</v>
      </c>
      <c r="Z149" s="500">
        <f>W149-Y149</f>
        <v>0</v>
      </c>
    </row>
    <row r="150" spans="1:26" s="155" customFormat="1" ht="15.75" outlineLevel="1">
      <c r="A150" s="145"/>
      <c r="B150" s="145" t="s">
        <v>0</v>
      </c>
      <c r="C150" s="173" t="s">
        <v>59</v>
      </c>
      <c r="D150" s="302">
        <f>'Mo. Targets'!O131</f>
        <v>4</v>
      </c>
      <c r="E150" s="302">
        <f>'Mo. Targets'!C131</f>
        <v>1</v>
      </c>
      <c r="F150" s="302">
        <f>'Mo. Targets'!Q131</f>
        <v>1</v>
      </c>
      <c r="G150" s="302">
        <f>'Mo. Accom'!C131</f>
        <v>1</v>
      </c>
      <c r="H150" s="302">
        <f>'Mo. Accom'!O131</f>
        <v>1</v>
      </c>
      <c r="I150" s="176">
        <f>IFERROR(G150/E150,"-")</f>
        <v>1</v>
      </c>
      <c r="J150" s="176">
        <f>IFERROR(H150/F150,"-")</f>
        <v>1</v>
      </c>
      <c r="K150" s="177"/>
      <c r="L150" s="178"/>
      <c r="M150" s="178"/>
      <c r="N150" s="177" t="str">
        <f t="shared" si="78"/>
        <v>-</v>
      </c>
      <c r="O150" s="178"/>
      <c r="P150" s="178"/>
      <c r="Q150" s="178"/>
      <c r="R150" s="178"/>
      <c r="S150" s="177" t="str">
        <f t="shared" si="79"/>
        <v>-</v>
      </c>
      <c r="T150" s="177" t="str">
        <f t="shared" si="80"/>
        <v>-</v>
      </c>
      <c r="U150" s="179"/>
      <c r="V150" s="500">
        <f>W150-P150</f>
        <v>0</v>
      </c>
      <c r="W150" s="495"/>
      <c r="X150" s="500">
        <f>Y150-R150</f>
        <v>0</v>
      </c>
      <c r="Y150" s="495"/>
      <c r="Z150" s="500">
        <f>W150-Y150</f>
        <v>0</v>
      </c>
    </row>
    <row r="151" spans="1:26" s="155" customFormat="1" ht="18" outlineLevel="1">
      <c r="A151" s="130" t="s">
        <v>310</v>
      </c>
      <c r="B151" s="130" t="s">
        <v>60</v>
      </c>
      <c r="C151" s="298"/>
      <c r="D151" s="320"/>
      <c r="E151" s="299"/>
      <c r="F151" s="299"/>
      <c r="G151" s="299"/>
      <c r="H151" s="299"/>
      <c r="I151" s="299"/>
      <c r="J151" s="299"/>
      <c r="K151" s="192"/>
      <c r="L151" s="415">
        <f>SUM(L152:L153)</f>
        <v>72000</v>
      </c>
      <c r="M151" s="415">
        <f>SUM(M152:M153)</f>
        <v>72000</v>
      </c>
      <c r="N151" s="412">
        <f t="shared" si="78"/>
        <v>1</v>
      </c>
      <c r="O151" s="415">
        <f t="shared" ref="O151:R151" si="81">SUM(O152:O153)</f>
        <v>35379</v>
      </c>
      <c r="P151" s="415">
        <f t="shared" si="81"/>
        <v>70664.14</v>
      </c>
      <c r="Q151" s="415">
        <f t="shared" si="81"/>
        <v>35379</v>
      </c>
      <c r="R151" s="415">
        <f t="shared" si="81"/>
        <v>70664.14</v>
      </c>
      <c r="S151" s="412">
        <f t="shared" si="79"/>
        <v>0.98144638888888891</v>
      </c>
      <c r="T151" s="412">
        <f t="shared" si="80"/>
        <v>1</v>
      </c>
      <c r="U151" s="301"/>
      <c r="V151" s="499"/>
      <c r="W151" s="494"/>
      <c r="X151" s="499"/>
      <c r="Y151" s="494"/>
      <c r="Z151" s="499"/>
    </row>
    <row r="152" spans="1:26" s="155" customFormat="1" ht="15.75" outlineLevel="1">
      <c r="A152" s="145"/>
      <c r="B152" s="145" t="s">
        <v>0</v>
      </c>
      <c r="C152" s="173" t="s">
        <v>61</v>
      </c>
      <c r="D152" s="302">
        <f>'Mo. Targets'!O133</f>
        <v>2</v>
      </c>
      <c r="E152" s="302">
        <f>'Mo. Targets'!C133</f>
        <v>0</v>
      </c>
      <c r="F152" s="302">
        <f>'Mo. Targets'!Q133</f>
        <v>0</v>
      </c>
      <c r="G152" s="302">
        <f>'Mo. Accom'!C133</f>
        <v>0</v>
      </c>
      <c r="H152" s="302">
        <f>'Mo. Accom'!O133</f>
        <v>0</v>
      </c>
      <c r="I152" s="176" t="str">
        <f>IFERROR(G152/E152,"-")</f>
        <v>-</v>
      </c>
      <c r="J152" s="176" t="str">
        <f>IFERROR(H152/F152,"-")</f>
        <v>-</v>
      </c>
      <c r="K152" s="177"/>
      <c r="L152" s="178">
        <f>72000/2</f>
        <v>36000</v>
      </c>
      <c r="M152" s="178">
        <f>L152</f>
        <v>36000</v>
      </c>
      <c r="N152" s="177">
        <f t="shared" si="78"/>
        <v>1</v>
      </c>
      <c r="O152" s="178">
        <v>714.86000000000058</v>
      </c>
      <c r="P152" s="178">
        <v>36000</v>
      </c>
      <c r="Q152" s="178">
        <v>714.86000000000058</v>
      </c>
      <c r="R152" s="178">
        <v>36000</v>
      </c>
      <c r="S152" s="177">
        <f t="shared" si="79"/>
        <v>1</v>
      </c>
      <c r="T152" s="177">
        <f t="shared" si="80"/>
        <v>1</v>
      </c>
      <c r="U152" s="179"/>
      <c r="V152" s="500">
        <f>W152-P152</f>
        <v>0</v>
      </c>
      <c r="W152" s="495">
        <v>36000</v>
      </c>
      <c r="X152" s="500">
        <f>Y152-R152</f>
        <v>0</v>
      </c>
      <c r="Y152" s="495">
        <v>36000</v>
      </c>
      <c r="Z152" s="500">
        <f>W152-Y152</f>
        <v>0</v>
      </c>
    </row>
    <row r="153" spans="1:26" s="155" customFormat="1" ht="15.75" outlineLevel="1">
      <c r="A153" s="145"/>
      <c r="B153" s="145" t="s">
        <v>0</v>
      </c>
      <c r="C153" s="173" t="s">
        <v>62</v>
      </c>
      <c r="D153" s="302">
        <f>'Mo. Targets'!O134</f>
        <v>2</v>
      </c>
      <c r="E153" s="302">
        <f>'Mo. Targets'!C134</f>
        <v>0</v>
      </c>
      <c r="F153" s="302">
        <f>'Mo. Targets'!Q134</f>
        <v>0</v>
      </c>
      <c r="G153" s="302">
        <f>'Mo. Accom'!C134</f>
        <v>0</v>
      </c>
      <c r="H153" s="302">
        <f>'Mo. Accom'!O134</f>
        <v>0</v>
      </c>
      <c r="I153" s="176" t="str">
        <f>IFERROR(G153/E153,"-")</f>
        <v>-</v>
      </c>
      <c r="J153" s="176" t="str">
        <f>IFERROR(H153/F153,"-")</f>
        <v>-</v>
      </c>
      <c r="K153" s="177"/>
      <c r="L153" s="178">
        <f>72000/2</f>
        <v>36000</v>
      </c>
      <c r="M153" s="178">
        <f>L153</f>
        <v>36000</v>
      </c>
      <c r="N153" s="177">
        <f t="shared" si="78"/>
        <v>1</v>
      </c>
      <c r="O153" s="178">
        <v>34664.14</v>
      </c>
      <c r="P153" s="178">
        <v>34664.14</v>
      </c>
      <c r="Q153" s="178">
        <v>34664.14</v>
      </c>
      <c r="R153" s="178">
        <v>34664.14</v>
      </c>
      <c r="S153" s="177">
        <f t="shared" si="79"/>
        <v>0.96289277777777771</v>
      </c>
      <c r="T153" s="177">
        <f t="shared" si="80"/>
        <v>1</v>
      </c>
      <c r="U153" s="179"/>
      <c r="V153" s="500">
        <f>W153-P153</f>
        <v>0</v>
      </c>
      <c r="W153" s="495">
        <v>34664.14</v>
      </c>
      <c r="X153" s="500">
        <f>Y153-R153</f>
        <v>0</v>
      </c>
      <c r="Y153" s="495">
        <v>34664.14</v>
      </c>
      <c r="Z153" s="500">
        <f>W153-Y153</f>
        <v>0</v>
      </c>
    </row>
    <row r="154" spans="1:26" s="155" customFormat="1" ht="15.75" outlineLevel="1">
      <c r="A154" s="130" t="s">
        <v>311</v>
      </c>
      <c r="B154" s="130" t="s">
        <v>63</v>
      </c>
      <c r="C154" s="298"/>
      <c r="D154" s="320"/>
      <c r="E154" s="299"/>
      <c r="F154" s="299"/>
      <c r="G154" s="299"/>
      <c r="H154" s="299"/>
      <c r="I154" s="299"/>
      <c r="J154" s="299"/>
      <c r="K154" s="192"/>
      <c r="L154" s="300"/>
      <c r="M154" s="300"/>
      <c r="N154" s="194"/>
      <c r="O154" s="300"/>
      <c r="P154" s="300"/>
      <c r="Q154" s="300"/>
      <c r="R154" s="300"/>
      <c r="S154" s="194"/>
      <c r="T154" s="194"/>
      <c r="U154" s="301"/>
      <c r="V154" s="499"/>
      <c r="W154" s="494"/>
      <c r="X154" s="499"/>
      <c r="Y154" s="494"/>
      <c r="Z154" s="499"/>
    </row>
    <row r="155" spans="1:26" s="155" customFormat="1" ht="16.5" outlineLevel="1" thickBot="1">
      <c r="A155" s="146"/>
      <c r="B155" s="146" t="s">
        <v>0</v>
      </c>
      <c r="C155" s="303" t="s">
        <v>64</v>
      </c>
      <c r="D155" s="304">
        <f>'Mo. Targets'!O136</f>
        <v>10</v>
      </c>
      <c r="E155" s="304">
        <f>'Mo. Targets'!C136</f>
        <v>10</v>
      </c>
      <c r="F155" s="304">
        <f>'Mo. Targets'!Q136</f>
        <v>10</v>
      </c>
      <c r="G155" s="304">
        <f>'Mo. Accom'!C136</f>
        <v>0</v>
      </c>
      <c r="H155" s="304">
        <f>'Mo. Accom'!O136</f>
        <v>10</v>
      </c>
      <c r="I155" s="305">
        <f>IFERROR(G155/E155,"-")</f>
        <v>0</v>
      </c>
      <c r="J155" s="305">
        <f>IFERROR(H155/F155,"-")</f>
        <v>1</v>
      </c>
      <c r="K155" s="187"/>
      <c r="L155" s="188"/>
      <c r="M155" s="188"/>
      <c r="N155" s="187"/>
      <c r="O155" s="188"/>
      <c r="P155" s="188"/>
      <c r="Q155" s="188"/>
      <c r="R155" s="188"/>
      <c r="S155" s="187"/>
      <c r="T155" s="187"/>
      <c r="U155" s="306"/>
      <c r="V155" s="499"/>
      <c r="W155" s="494"/>
      <c r="X155" s="499"/>
      <c r="Y155" s="494"/>
      <c r="Z155" s="499"/>
    </row>
    <row r="156" spans="1:26" s="157" customFormat="1" ht="16.5" thickBot="1">
      <c r="A156" s="136" t="s">
        <v>313</v>
      </c>
      <c r="B156" s="136" t="s">
        <v>65</v>
      </c>
      <c r="C156" s="323"/>
      <c r="D156" s="323"/>
      <c r="E156" s="324"/>
      <c r="F156" s="324"/>
      <c r="G156" s="324"/>
      <c r="H156" s="324"/>
      <c r="I156" s="324"/>
      <c r="J156" s="324"/>
      <c r="K156" s="325"/>
      <c r="L156" s="326"/>
      <c r="M156" s="326"/>
      <c r="N156" s="327"/>
      <c r="O156" s="326"/>
      <c r="P156" s="326"/>
      <c r="Q156" s="326"/>
      <c r="R156" s="326"/>
      <c r="S156" s="327"/>
      <c r="T156" s="327"/>
      <c r="U156" s="328"/>
      <c r="V156" s="498"/>
      <c r="W156" s="493"/>
      <c r="X156" s="498"/>
      <c r="Y156" s="493"/>
      <c r="Z156" s="498"/>
    </row>
    <row r="157" spans="1:26" s="157" customFormat="1" ht="16.5" thickBot="1">
      <c r="A157" s="136"/>
      <c r="B157" s="136"/>
      <c r="C157" s="239"/>
      <c r="D157" s="329"/>
      <c r="E157" s="264"/>
      <c r="F157" s="264"/>
      <c r="G157" s="264"/>
      <c r="H157" s="264"/>
      <c r="I157" s="264"/>
      <c r="J157" s="264"/>
      <c r="K157" s="242" t="s">
        <v>345</v>
      </c>
      <c r="L157" s="266">
        <f>SUM(L158:L160)</f>
        <v>1895000</v>
      </c>
      <c r="M157" s="266">
        <f t="shared" ref="M157:R157" si="82">SUM(M158:M160)</f>
        <v>1895000</v>
      </c>
      <c r="N157" s="244">
        <f t="shared" ref="N157:N160" si="83">IFERROR(M157/L157,"-")</f>
        <v>1</v>
      </c>
      <c r="O157" s="266">
        <f t="shared" si="82"/>
        <v>340799.03</v>
      </c>
      <c r="P157" s="266">
        <f t="shared" si="82"/>
        <v>1857536.72</v>
      </c>
      <c r="Q157" s="266">
        <f t="shared" si="82"/>
        <v>388287.89000000007</v>
      </c>
      <c r="R157" s="266">
        <f t="shared" si="82"/>
        <v>1857536.72</v>
      </c>
      <c r="S157" s="244">
        <f t="shared" ref="S157:S160" si="84">IFERROR(P157/L157,"-")</f>
        <v>0.98023045910290241</v>
      </c>
      <c r="T157" s="244">
        <f t="shared" ref="T157:T160" si="85">IFERROR(R157/P157,"-")</f>
        <v>1</v>
      </c>
      <c r="U157" s="267"/>
      <c r="V157" s="498"/>
      <c r="W157" s="493"/>
      <c r="X157" s="498"/>
      <c r="Y157" s="493"/>
      <c r="Z157" s="498"/>
    </row>
    <row r="158" spans="1:26" s="157" customFormat="1" ht="15.75">
      <c r="A158" s="137"/>
      <c r="B158" s="137"/>
      <c r="C158" s="330"/>
      <c r="D158" s="331"/>
      <c r="E158" s="332"/>
      <c r="F158" s="332"/>
      <c r="G158" s="332"/>
      <c r="H158" s="332"/>
      <c r="I158" s="332"/>
      <c r="J158" s="332"/>
      <c r="K158" s="249" t="s">
        <v>342</v>
      </c>
      <c r="L158" s="275">
        <v>0</v>
      </c>
      <c r="M158" s="275">
        <f>L158</f>
        <v>0</v>
      </c>
      <c r="N158" s="251" t="str">
        <f t="shared" si="83"/>
        <v>-</v>
      </c>
      <c r="O158" s="275"/>
      <c r="P158" s="275"/>
      <c r="Q158" s="275"/>
      <c r="R158" s="275"/>
      <c r="S158" s="251" t="str">
        <f t="shared" si="84"/>
        <v>-</v>
      </c>
      <c r="T158" s="251" t="str">
        <f t="shared" si="85"/>
        <v>-</v>
      </c>
      <c r="U158" s="333"/>
      <c r="V158" s="498"/>
      <c r="W158" s="493"/>
      <c r="X158" s="498"/>
      <c r="Y158" s="493"/>
      <c r="Z158" s="498"/>
    </row>
    <row r="159" spans="1:26" s="157" customFormat="1" ht="15.75">
      <c r="A159" s="138"/>
      <c r="B159" s="138"/>
      <c r="C159" s="334"/>
      <c r="D159" s="335"/>
      <c r="E159" s="336"/>
      <c r="F159" s="336"/>
      <c r="G159" s="336"/>
      <c r="H159" s="336"/>
      <c r="I159" s="336"/>
      <c r="J159" s="336"/>
      <c r="K159" s="256" t="s">
        <v>340</v>
      </c>
      <c r="L159" s="280">
        <f>L169</f>
        <v>1895000</v>
      </c>
      <c r="M159" s="280">
        <f>M169</f>
        <v>1895000</v>
      </c>
      <c r="N159" s="258">
        <f t="shared" si="83"/>
        <v>1</v>
      </c>
      <c r="O159" s="280">
        <f t="shared" ref="O159:R159" si="86">O169</f>
        <v>340799.03</v>
      </c>
      <c r="P159" s="280">
        <f t="shared" si="86"/>
        <v>1857536.72</v>
      </c>
      <c r="Q159" s="280">
        <f t="shared" si="86"/>
        <v>388287.89000000007</v>
      </c>
      <c r="R159" s="280">
        <f t="shared" si="86"/>
        <v>1857536.72</v>
      </c>
      <c r="S159" s="258">
        <f t="shared" si="84"/>
        <v>0.98023045910290241</v>
      </c>
      <c r="T159" s="258">
        <f t="shared" si="85"/>
        <v>1</v>
      </c>
      <c r="U159" s="337"/>
      <c r="V159" s="498"/>
      <c r="W159" s="493"/>
      <c r="X159" s="498"/>
      <c r="Y159" s="493"/>
      <c r="Z159" s="498"/>
    </row>
    <row r="160" spans="1:26" s="157" customFormat="1" ht="16.5" thickBot="1">
      <c r="A160" s="139"/>
      <c r="B160" s="139"/>
      <c r="C160" s="338"/>
      <c r="D160" s="339"/>
      <c r="E160" s="340"/>
      <c r="F160" s="340"/>
      <c r="G160" s="340"/>
      <c r="H160" s="340"/>
      <c r="I160" s="340"/>
      <c r="J160" s="340"/>
      <c r="K160" s="261" t="s">
        <v>343</v>
      </c>
      <c r="L160" s="285"/>
      <c r="M160" s="285"/>
      <c r="N160" s="262" t="str">
        <f t="shared" si="83"/>
        <v>-</v>
      </c>
      <c r="O160" s="285"/>
      <c r="P160" s="285"/>
      <c r="Q160" s="285"/>
      <c r="R160" s="285"/>
      <c r="S160" s="262" t="str">
        <f t="shared" si="84"/>
        <v>-</v>
      </c>
      <c r="T160" s="262" t="str">
        <f t="shared" si="85"/>
        <v>-</v>
      </c>
      <c r="U160" s="341"/>
      <c r="V160" s="498"/>
      <c r="W160" s="493"/>
      <c r="X160" s="498"/>
      <c r="Y160" s="493"/>
      <c r="Z160" s="498"/>
    </row>
    <row r="161" spans="1:26" s="155" customFormat="1" ht="16.5" outlineLevel="1" thickBot="1">
      <c r="A161" s="127"/>
      <c r="B161" s="127" t="s">
        <v>5</v>
      </c>
      <c r="C161" s="287"/>
      <c r="D161" s="159"/>
      <c r="E161" s="216"/>
      <c r="F161" s="216"/>
      <c r="G161" s="216"/>
      <c r="H161" s="216"/>
      <c r="I161" s="216"/>
      <c r="J161" s="216"/>
      <c r="K161" s="217"/>
      <c r="L161" s="218"/>
      <c r="M161" s="218"/>
      <c r="N161" s="219"/>
      <c r="O161" s="218"/>
      <c r="P161" s="218"/>
      <c r="Q161" s="218"/>
      <c r="R161" s="218"/>
      <c r="S161" s="219"/>
      <c r="T161" s="219"/>
      <c r="U161" s="220"/>
      <c r="V161" s="499"/>
      <c r="W161" s="494"/>
      <c r="X161" s="499"/>
      <c r="Y161" s="494"/>
      <c r="Z161" s="499"/>
    </row>
    <row r="162" spans="1:26" s="155" customFormat="1" ht="16.5" outlineLevel="1" thickBot="1">
      <c r="A162" s="127"/>
      <c r="B162" s="127" t="s">
        <v>6</v>
      </c>
      <c r="C162" s="287"/>
      <c r="D162" s="288"/>
      <c r="E162" s="216"/>
      <c r="F162" s="216"/>
      <c r="G162" s="216"/>
      <c r="H162" s="216"/>
      <c r="I162" s="216"/>
      <c r="J162" s="216"/>
      <c r="K162" s="217"/>
      <c r="L162" s="218"/>
      <c r="M162" s="218"/>
      <c r="N162" s="219"/>
      <c r="O162" s="218"/>
      <c r="P162" s="218"/>
      <c r="Q162" s="218"/>
      <c r="R162" s="218"/>
      <c r="S162" s="219"/>
      <c r="T162" s="219"/>
      <c r="U162" s="220"/>
      <c r="V162" s="499"/>
      <c r="W162" s="494"/>
      <c r="X162" s="499"/>
      <c r="Y162" s="494"/>
      <c r="Z162" s="499"/>
    </row>
    <row r="163" spans="1:26" s="155" customFormat="1" ht="16.5" outlineLevel="1" thickBot="1">
      <c r="A163" s="144"/>
      <c r="B163" s="144" t="s">
        <v>0</v>
      </c>
      <c r="C163" s="289" t="s">
        <v>66</v>
      </c>
      <c r="D163" s="342">
        <f>'Mo. Targets'!O140</f>
        <v>0</v>
      </c>
      <c r="E163" s="342">
        <f>'Mo. Targets'!C140</f>
        <v>0</v>
      </c>
      <c r="F163" s="342">
        <f>'Mo. Targets'!Q140</f>
        <v>0</v>
      </c>
      <c r="G163" s="342">
        <f>'Mo. Accom'!C140</f>
        <v>0</v>
      </c>
      <c r="H163" s="342">
        <f>'Mo. Accom'!O140</f>
        <v>0</v>
      </c>
      <c r="I163" s="292" t="str">
        <f>IFERROR(G163/E163,"-")</f>
        <v>-</v>
      </c>
      <c r="J163" s="292" t="str">
        <f>IFERROR(H163/F163,"-")</f>
        <v>-</v>
      </c>
      <c r="K163" s="293"/>
      <c r="L163" s="294"/>
      <c r="M163" s="294"/>
      <c r="N163" s="293"/>
      <c r="O163" s="294"/>
      <c r="P163" s="294"/>
      <c r="Q163" s="294"/>
      <c r="R163" s="294"/>
      <c r="S163" s="293"/>
      <c r="T163" s="293"/>
      <c r="U163" s="295"/>
      <c r="V163" s="499"/>
      <c r="W163" s="494"/>
      <c r="X163" s="499"/>
      <c r="Y163" s="494"/>
      <c r="Z163" s="499"/>
    </row>
    <row r="164" spans="1:26" s="155" customFormat="1" ht="16.5" outlineLevel="1" thickBot="1">
      <c r="A164" s="127"/>
      <c r="B164" s="127" t="s">
        <v>10</v>
      </c>
      <c r="C164" s="287"/>
      <c r="D164" s="288"/>
      <c r="E164" s="216"/>
      <c r="F164" s="216"/>
      <c r="G164" s="216"/>
      <c r="H164" s="216"/>
      <c r="I164" s="216"/>
      <c r="J164" s="216"/>
      <c r="K164" s="217"/>
      <c r="L164" s="218"/>
      <c r="M164" s="218"/>
      <c r="N164" s="219"/>
      <c r="O164" s="218"/>
      <c r="P164" s="218"/>
      <c r="Q164" s="218"/>
      <c r="R164" s="218"/>
      <c r="S164" s="219"/>
      <c r="T164" s="219"/>
      <c r="U164" s="220"/>
      <c r="V164" s="499"/>
      <c r="W164" s="494"/>
      <c r="X164" s="499"/>
      <c r="Y164" s="494"/>
      <c r="Z164" s="499"/>
    </row>
    <row r="165" spans="1:26" s="155" customFormat="1" ht="16.5" outlineLevel="1" thickBot="1">
      <c r="A165" s="144"/>
      <c r="B165" s="144" t="s">
        <v>0</v>
      </c>
      <c r="C165" s="289" t="s">
        <v>67</v>
      </c>
      <c r="D165" s="343">
        <f>'Mo. Targets'!O142</f>
        <v>4.0000000000000001E-3</v>
      </c>
      <c r="E165" s="343">
        <f>'Mo. Targets'!C142</f>
        <v>0</v>
      </c>
      <c r="F165" s="343">
        <f>'Mo. Targets'!Q142</f>
        <v>0</v>
      </c>
      <c r="G165" s="343">
        <f>'Mo. Accom'!C142</f>
        <v>0</v>
      </c>
      <c r="H165" s="343">
        <f>'Mo. Accom'!O142</f>
        <v>0</v>
      </c>
      <c r="I165" s="292" t="str">
        <f>IFERROR(G165/E165,"-")</f>
        <v>-</v>
      </c>
      <c r="J165" s="292" t="str">
        <f>IFERROR(H165/F165,"-")</f>
        <v>-</v>
      </c>
      <c r="K165" s="293"/>
      <c r="L165" s="294"/>
      <c r="M165" s="294"/>
      <c r="N165" s="293"/>
      <c r="O165" s="294"/>
      <c r="P165" s="294"/>
      <c r="Q165" s="294"/>
      <c r="R165" s="294"/>
      <c r="S165" s="293"/>
      <c r="T165" s="293"/>
      <c r="U165" s="295"/>
      <c r="V165" s="499"/>
      <c r="W165" s="494"/>
      <c r="X165" s="499"/>
      <c r="Y165" s="494"/>
      <c r="Z165" s="499"/>
    </row>
    <row r="166" spans="1:26" s="155" customFormat="1" ht="16.5" outlineLevel="1" thickBot="1">
      <c r="A166" s="127"/>
      <c r="B166" s="127" t="s">
        <v>12</v>
      </c>
      <c r="C166" s="287"/>
      <c r="D166" s="288"/>
      <c r="E166" s="216"/>
      <c r="F166" s="216"/>
      <c r="G166" s="216"/>
      <c r="H166" s="216"/>
      <c r="I166" s="216"/>
      <c r="J166" s="216"/>
      <c r="K166" s="217"/>
      <c r="L166" s="218"/>
      <c r="M166" s="218"/>
      <c r="N166" s="219"/>
      <c r="O166" s="218"/>
      <c r="P166" s="218"/>
      <c r="Q166" s="218"/>
      <c r="R166" s="218"/>
      <c r="S166" s="219"/>
      <c r="T166" s="219"/>
      <c r="U166" s="220"/>
      <c r="V166" s="499"/>
      <c r="W166" s="494"/>
      <c r="X166" s="499"/>
      <c r="Y166" s="494"/>
      <c r="Z166" s="499"/>
    </row>
    <row r="167" spans="1:26" s="155" customFormat="1" ht="16.5" outlineLevel="1" thickBot="1">
      <c r="A167" s="144"/>
      <c r="B167" s="144" t="s">
        <v>0</v>
      </c>
      <c r="C167" s="289" t="s">
        <v>68</v>
      </c>
      <c r="D167" s="296">
        <f>'Mo. Targets'!O144</f>
        <v>1</v>
      </c>
      <c r="E167" s="296">
        <f>'Mo. Targets'!C144</f>
        <v>0</v>
      </c>
      <c r="F167" s="296">
        <f>'Mo. Targets'!Q144</f>
        <v>0</v>
      </c>
      <c r="G167" s="296">
        <f>'Mo. Accom'!C144</f>
        <v>0</v>
      </c>
      <c r="H167" s="296">
        <f>'Mo. Accom'!O144</f>
        <v>0</v>
      </c>
      <c r="I167" s="292" t="str">
        <f>IFERROR(G167/E167,"-")</f>
        <v>-</v>
      </c>
      <c r="J167" s="292" t="str">
        <f>IFERROR(H167/F167,"-")</f>
        <v>-</v>
      </c>
      <c r="K167" s="293"/>
      <c r="L167" s="294"/>
      <c r="M167" s="294"/>
      <c r="N167" s="293"/>
      <c r="O167" s="294"/>
      <c r="P167" s="294"/>
      <c r="Q167" s="294"/>
      <c r="R167" s="294"/>
      <c r="S167" s="293"/>
      <c r="T167" s="293"/>
      <c r="U167" s="295"/>
      <c r="V167" s="499"/>
      <c r="W167" s="494"/>
      <c r="X167" s="499"/>
      <c r="Y167" s="494"/>
      <c r="Z167" s="499"/>
    </row>
    <row r="168" spans="1:26" s="155" customFormat="1" ht="16.5" outlineLevel="1" thickBot="1">
      <c r="A168" s="127"/>
      <c r="B168" s="127" t="s">
        <v>19</v>
      </c>
      <c r="C168" s="287"/>
      <c r="D168" s="159"/>
      <c r="E168" s="216"/>
      <c r="F168" s="216"/>
      <c r="G168" s="216"/>
      <c r="H168" s="216"/>
      <c r="I168" s="216"/>
      <c r="J168" s="216"/>
      <c r="K168" s="217"/>
      <c r="L168" s="218"/>
      <c r="M168" s="218"/>
      <c r="N168" s="219"/>
      <c r="O168" s="218"/>
      <c r="P168" s="218"/>
      <c r="Q168" s="218"/>
      <c r="R168" s="218"/>
      <c r="S168" s="219"/>
      <c r="T168" s="219"/>
      <c r="U168" s="220"/>
      <c r="V168" s="499"/>
      <c r="W168" s="494"/>
      <c r="X168" s="499"/>
      <c r="Y168" s="494"/>
      <c r="Z168" s="499"/>
    </row>
    <row r="169" spans="1:26" s="155" customFormat="1" ht="16.5" outlineLevel="1" thickBot="1">
      <c r="A169" s="127"/>
      <c r="B169" s="127" t="s">
        <v>69</v>
      </c>
      <c r="C169" s="287"/>
      <c r="D169" s="288"/>
      <c r="E169" s="216"/>
      <c r="F169" s="216"/>
      <c r="G169" s="216"/>
      <c r="H169" s="216"/>
      <c r="I169" s="216"/>
      <c r="J169" s="216"/>
      <c r="K169" s="217"/>
      <c r="L169" s="307">
        <f>L170+L193</f>
        <v>1895000</v>
      </c>
      <c r="M169" s="307">
        <f>M170+M193</f>
        <v>1895000</v>
      </c>
      <c r="N169" s="308">
        <f t="shared" ref="N169:N191" si="87">IFERROR(M169/L169,"-")</f>
        <v>1</v>
      </c>
      <c r="O169" s="307">
        <f>O170+O193</f>
        <v>340799.03</v>
      </c>
      <c r="P169" s="307">
        <f t="shared" ref="P169:R169" si="88">P170+P193</f>
        <v>1857536.72</v>
      </c>
      <c r="Q169" s="307">
        <f t="shared" si="88"/>
        <v>388287.89000000007</v>
      </c>
      <c r="R169" s="307">
        <f t="shared" si="88"/>
        <v>1857536.72</v>
      </c>
      <c r="S169" s="308">
        <f t="shared" ref="S169:S190" si="89">IFERROR(P169/L169,"-")</f>
        <v>0.98023045910290241</v>
      </c>
      <c r="T169" s="219">
        <f t="shared" ref="T169:T191" si="90">IFERROR(R169/P169,"-")</f>
        <v>1</v>
      </c>
      <c r="U169" s="220"/>
      <c r="V169" s="499"/>
      <c r="W169" s="494"/>
      <c r="X169" s="499"/>
      <c r="Y169" s="494"/>
      <c r="Z169" s="499"/>
    </row>
    <row r="170" spans="1:26" s="155" customFormat="1" ht="16.5" outlineLevel="1" thickBot="1">
      <c r="A170" s="127" t="s">
        <v>312</v>
      </c>
      <c r="B170" s="127" t="s">
        <v>70</v>
      </c>
      <c r="C170" s="287"/>
      <c r="D170" s="165"/>
      <c r="E170" s="344"/>
      <c r="F170" s="344"/>
      <c r="G170" s="344"/>
      <c r="H170" s="344"/>
      <c r="I170" s="344"/>
      <c r="J170" s="344"/>
      <c r="K170" s="217"/>
      <c r="L170" s="345">
        <f>L172+L177+L186+L190</f>
        <v>815000</v>
      </c>
      <c r="M170" s="345">
        <f>M172+M177+M186+M190</f>
        <v>815000</v>
      </c>
      <c r="N170" s="308">
        <f t="shared" si="87"/>
        <v>1</v>
      </c>
      <c r="O170" s="345">
        <f t="shared" ref="O170:R170" si="91">O172+O177+O186+O190</f>
        <v>206120</v>
      </c>
      <c r="P170" s="345">
        <f t="shared" si="91"/>
        <v>801477.69</v>
      </c>
      <c r="Q170" s="345">
        <f t="shared" si="91"/>
        <v>253608.86000000004</v>
      </c>
      <c r="R170" s="345">
        <f t="shared" si="91"/>
        <v>801477.69</v>
      </c>
      <c r="S170" s="308">
        <f t="shared" si="89"/>
        <v>0.98340820858895694</v>
      </c>
      <c r="T170" s="219">
        <f t="shared" si="90"/>
        <v>1</v>
      </c>
      <c r="U170" s="346"/>
      <c r="V170" s="499"/>
      <c r="W170" s="494"/>
      <c r="X170" s="499"/>
      <c r="Y170" s="494"/>
      <c r="Z170" s="499"/>
    </row>
    <row r="171" spans="1:26" s="155" customFormat="1" ht="15.75" outlineLevel="1">
      <c r="A171" s="149" t="s">
        <v>314</v>
      </c>
      <c r="B171" s="149" t="s">
        <v>71</v>
      </c>
      <c r="C171" s="347"/>
      <c r="D171" s="348"/>
      <c r="E171" s="191"/>
      <c r="F171" s="191"/>
      <c r="G171" s="191"/>
      <c r="H171" s="191"/>
      <c r="I171" s="191"/>
      <c r="J171" s="191"/>
      <c r="K171" s="192"/>
      <c r="L171" s="193"/>
      <c r="M171" s="193"/>
      <c r="N171" s="194" t="str">
        <f t="shared" si="87"/>
        <v>-</v>
      </c>
      <c r="O171" s="193"/>
      <c r="P171" s="193"/>
      <c r="Q171" s="193"/>
      <c r="R171" s="193"/>
      <c r="S171" s="194" t="str">
        <f t="shared" si="89"/>
        <v>-</v>
      </c>
      <c r="T171" s="194" t="str">
        <f t="shared" si="90"/>
        <v>-</v>
      </c>
      <c r="U171" s="195"/>
      <c r="V171" s="499"/>
      <c r="W171" s="494"/>
      <c r="X171" s="499"/>
      <c r="Y171" s="494"/>
      <c r="Z171" s="499"/>
    </row>
    <row r="172" spans="1:26" s="155" customFormat="1" ht="15.75" outlineLevel="1">
      <c r="A172" s="150"/>
      <c r="B172" s="150" t="s">
        <v>0</v>
      </c>
      <c r="C172" s="309" t="s">
        <v>72</v>
      </c>
      <c r="D172" s="310"/>
      <c r="E172" s="349"/>
      <c r="F172" s="349"/>
      <c r="G172" s="349"/>
      <c r="H172" s="349"/>
      <c r="I172" s="349"/>
      <c r="J172" s="349"/>
      <c r="K172" s="350"/>
      <c r="L172" s="403">
        <f>SUM(L173:L176)</f>
        <v>704000</v>
      </c>
      <c r="M172" s="403">
        <f>SUM(M173:M176)</f>
        <v>704000</v>
      </c>
      <c r="N172" s="404">
        <f t="shared" si="87"/>
        <v>1</v>
      </c>
      <c r="O172" s="403">
        <f t="shared" ref="O172:R172" si="92">SUM(O173:O176)</f>
        <v>172122.31</v>
      </c>
      <c r="P172" s="403">
        <f t="shared" si="92"/>
        <v>704000</v>
      </c>
      <c r="Q172" s="403">
        <f t="shared" si="92"/>
        <v>199611.17000000004</v>
      </c>
      <c r="R172" s="403">
        <f t="shared" si="92"/>
        <v>704000</v>
      </c>
      <c r="S172" s="404">
        <f t="shared" si="89"/>
        <v>1</v>
      </c>
      <c r="T172" s="405">
        <f t="shared" si="90"/>
        <v>1</v>
      </c>
      <c r="U172" s="351"/>
      <c r="V172" s="499"/>
      <c r="W172" s="494"/>
      <c r="X172" s="499"/>
      <c r="Y172" s="494"/>
      <c r="Z172" s="499"/>
    </row>
    <row r="173" spans="1:26" s="155" customFormat="1" ht="36" customHeight="1" outlineLevel="1">
      <c r="A173" s="145"/>
      <c r="B173" s="145" t="s">
        <v>0</v>
      </c>
      <c r="C173" s="173" t="s">
        <v>73</v>
      </c>
      <c r="D173" s="302">
        <f>'Mo. Targets'!O150</f>
        <v>20</v>
      </c>
      <c r="E173" s="302">
        <f>'Mo. Targets'!C150</f>
        <v>0</v>
      </c>
      <c r="F173" s="302">
        <f>'Mo. Targets'!Q150</f>
        <v>0</v>
      </c>
      <c r="G173" s="302">
        <f>'Mo. Accom'!C150</f>
        <v>0</v>
      </c>
      <c r="H173" s="302">
        <f>'Mo. Accom'!O150</f>
        <v>0</v>
      </c>
      <c r="I173" s="176" t="str">
        <f t="shared" ref="I173:J176" si="93">IFERROR(G173/E173,"-")</f>
        <v>-</v>
      </c>
      <c r="J173" s="176" t="str">
        <f t="shared" si="93"/>
        <v>-</v>
      </c>
      <c r="K173" s="177"/>
      <c r="L173" s="178">
        <v>521000</v>
      </c>
      <c r="M173" s="178">
        <f>L173</f>
        <v>521000</v>
      </c>
      <c r="N173" s="177">
        <f t="shared" si="87"/>
        <v>1</v>
      </c>
      <c r="O173" s="178">
        <v>107128.91999999998</v>
      </c>
      <c r="P173" s="178">
        <v>521000</v>
      </c>
      <c r="Q173" s="178">
        <v>134617.78000000003</v>
      </c>
      <c r="R173" s="178">
        <v>521000</v>
      </c>
      <c r="S173" s="177">
        <f t="shared" si="89"/>
        <v>1</v>
      </c>
      <c r="T173" s="177">
        <f t="shared" si="90"/>
        <v>1</v>
      </c>
      <c r="U173" s="734"/>
      <c r="V173" s="500">
        <f>W173-P173</f>
        <v>0</v>
      </c>
      <c r="W173" s="495">
        <v>521000</v>
      </c>
      <c r="X173" s="500">
        <f>Y173-R173</f>
        <v>0</v>
      </c>
      <c r="Y173" s="495">
        <v>521000</v>
      </c>
      <c r="Z173" s="500">
        <f>W173-Y173</f>
        <v>0</v>
      </c>
    </row>
    <row r="174" spans="1:26" s="155" customFormat="1" ht="109.5" customHeight="1" outlineLevel="1">
      <c r="A174" s="145"/>
      <c r="B174" s="145" t="s">
        <v>0</v>
      </c>
      <c r="C174" s="173" t="s">
        <v>74</v>
      </c>
      <c r="D174" s="302">
        <f>'Mo. Targets'!O151</f>
        <v>4</v>
      </c>
      <c r="E174" s="302">
        <f>'Mo. Targets'!C151</f>
        <v>0</v>
      </c>
      <c r="F174" s="302">
        <f>'Mo. Targets'!Q151</f>
        <v>0</v>
      </c>
      <c r="G174" s="302">
        <f>'Mo. Accom'!C151</f>
        <v>0</v>
      </c>
      <c r="H174" s="302">
        <f>'Mo. Accom'!O151</f>
        <v>0</v>
      </c>
      <c r="I174" s="176" t="str">
        <f t="shared" si="93"/>
        <v>-</v>
      </c>
      <c r="J174" s="176" t="str">
        <f t="shared" si="93"/>
        <v>-</v>
      </c>
      <c r="K174" s="177"/>
      <c r="L174" s="178">
        <v>183000</v>
      </c>
      <c r="M174" s="178">
        <f>L174</f>
        <v>183000</v>
      </c>
      <c r="N174" s="177">
        <f t="shared" si="87"/>
        <v>1</v>
      </c>
      <c r="O174" s="178">
        <v>64993.39</v>
      </c>
      <c r="P174" s="178">
        <v>183000</v>
      </c>
      <c r="Q174" s="178">
        <v>64993.39</v>
      </c>
      <c r="R174" s="178">
        <v>183000</v>
      </c>
      <c r="S174" s="177">
        <f t="shared" si="89"/>
        <v>1</v>
      </c>
      <c r="T174" s="177">
        <f t="shared" si="90"/>
        <v>1</v>
      </c>
      <c r="U174" s="734"/>
      <c r="V174" s="500">
        <f>W174-P174</f>
        <v>0</v>
      </c>
      <c r="W174" s="495">
        <v>183000</v>
      </c>
      <c r="X174" s="500">
        <f>Y174-R174</f>
        <v>0</v>
      </c>
      <c r="Y174" s="495">
        <v>183000</v>
      </c>
      <c r="Z174" s="500">
        <f>W174-Y174</f>
        <v>0</v>
      </c>
    </row>
    <row r="175" spans="1:26" s="155" customFormat="1" ht="36" customHeight="1" outlineLevel="1">
      <c r="A175" s="145"/>
      <c r="B175" s="145" t="s">
        <v>0</v>
      </c>
      <c r="C175" s="173" t="s">
        <v>75</v>
      </c>
      <c r="D175" s="302">
        <f>'Mo. Targets'!O152</f>
        <v>12</v>
      </c>
      <c r="E175" s="302">
        <f>'Mo. Targets'!C152</f>
        <v>1</v>
      </c>
      <c r="F175" s="302">
        <f>'Mo. Targets'!Q152</f>
        <v>1</v>
      </c>
      <c r="G175" s="302">
        <f>'Mo. Accom'!C152</f>
        <v>0</v>
      </c>
      <c r="H175" s="302">
        <f>'Mo. Accom'!O152</f>
        <v>0</v>
      </c>
      <c r="I175" s="176">
        <f t="shared" si="93"/>
        <v>0</v>
      </c>
      <c r="J175" s="176">
        <f t="shared" si="93"/>
        <v>0</v>
      </c>
      <c r="K175" s="177"/>
      <c r="L175" s="178"/>
      <c r="M175" s="178"/>
      <c r="N175" s="177" t="str">
        <f t="shared" si="87"/>
        <v>-</v>
      </c>
      <c r="O175" s="178"/>
      <c r="P175" s="178"/>
      <c r="Q175" s="178"/>
      <c r="R175" s="178"/>
      <c r="S175" s="177" t="str">
        <f t="shared" si="89"/>
        <v>-</v>
      </c>
      <c r="T175" s="177" t="str">
        <f t="shared" si="90"/>
        <v>-</v>
      </c>
      <c r="U175" s="734"/>
      <c r="V175" s="499"/>
      <c r="W175" s="494"/>
      <c r="X175" s="499"/>
      <c r="Y175" s="494"/>
      <c r="Z175" s="499"/>
    </row>
    <row r="176" spans="1:26" s="155" customFormat="1" ht="36" customHeight="1" outlineLevel="1">
      <c r="A176" s="146"/>
      <c r="B176" s="146" t="s">
        <v>0</v>
      </c>
      <c r="C176" s="303" t="s">
        <v>76</v>
      </c>
      <c r="D176" s="304">
        <f>'Mo. Targets'!O153</f>
        <v>12</v>
      </c>
      <c r="E176" s="304">
        <f>'Mo. Targets'!C153</f>
        <v>1</v>
      </c>
      <c r="F176" s="304">
        <f>'Mo. Targets'!Q153</f>
        <v>1</v>
      </c>
      <c r="G176" s="304">
        <f>'Mo. Accom'!C153</f>
        <v>0</v>
      </c>
      <c r="H176" s="304">
        <f>'Mo. Accom'!O153</f>
        <v>0</v>
      </c>
      <c r="I176" s="305">
        <f t="shared" si="93"/>
        <v>0</v>
      </c>
      <c r="J176" s="305">
        <f t="shared" si="93"/>
        <v>0</v>
      </c>
      <c r="K176" s="187"/>
      <c r="L176" s="188"/>
      <c r="M176" s="188"/>
      <c r="N176" s="187" t="str">
        <f t="shared" si="87"/>
        <v>-</v>
      </c>
      <c r="O176" s="188"/>
      <c r="P176" s="188"/>
      <c r="Q176" s="188"/>
      <c r="R176" s="188"/>
      <c r="S176" s="187" t="str">
        <f t="shared" si="89"/>
        <v>-</v>
      </c>
      <c r="T176" s="187" t="str">
        <f t="shared" si="90"/>
        <v>-</v>
      </c>
      <c r="U176" s="734"/>
      <c r="V176" s="499"/>
      <c r="W176" s="494"/>
      <c r="X176" s="499"/>
      <c r="Y176" s="494"/>
      <c r="Z176" s="499"/>
    </row>
    <row r="177" spans="1:26" s="155" customFormat="1" ht="15.75" outlineLevel="1">
      <c r="A177" s="149" t="s">
        <v>315</v>
      </c>
      <c r="B177" s="149" t="s">
        <v>77</v>
      </c>
      <c r="C177" s="347"/>
      <c r="D177" s="348"/>
      <c r="E177" s="191"/>
      <c r="F177" s="191"/>
      <c r="G177" s="191"/>
      <c r="H177" s="191"/>
      <c r="I177" s="191"/>
      <c r="J177" s="191"/>
      <c r="K177" s="192"/>
      <c r="L177" s="406">
        <f>SUM(L178:L184)</f>
        <v>6000</v>
      </c>
      <c r="M177" s="406">
        <f t="shared" ref="M177:R177" si="94">SUM(M178:M184)</f>
        <v>6000</v>
      </c>
      <c r="N177" s="407">
        <f t="shared" si="87"/>
        <v>1</v>
      </c>
      <c r="O177" s="406">
        <f t="shared" si="94"/>
        <v>6000</v>
      </c>
      <c r="P177" s="406">
        <f t="shared" si="94"/>
        <v>6000</v>
      </c>
      <c r="Q177" s="406">
        <f t="shared" si="94"/>
        <v>6000</v>
      </c>
      <c r="R177" s="406">
        <f t="shared" si="94"/>
        <v>6000</v>
      </c>
      <c r="S177" s="407">
        <f t="shared" si="89"/>
        <v>1</v>
      </c>
      <c r="T177" s="368">
        <f t="shared" si="90"/>
        <v>1</v>
      </c>
      <c r="U177" s="195"/>
      <c r="V177" s="499"/>
      <c r="W177" s="494"/>
      <c r="X177" s="499"/>
      <c r="Y177" s="494"/>
      <c r="Z177" s="499"/>
    </row>
    <row r="178" spans="1:26" s="155" customFormat="1" ht="15.75" outlineLevel="1">
      <c r="A178" s="151"/>
      <c r="B178" s="151" t="s">
        <v>0</v>
      </c>
      <c r="C178" s="352" t="s">
        <v>78</v>
      </c>
      <c r="D178" s="353">
        <f>'Mo. Targets'!O155</f>
        <v>1</v>
      </c>
      <c r="E178" s="353">
        <f>'Mo. Targets'!C155</f>
        <v>1</v>
      </c>
      <c r="F178" s="353">
        <f>'Mo. Targets'!Q155</f>
        <v>1</v>
      </c>
      <c r="G178" s="353">
        <f>'Mo. Accom'!C155</f>
        <v>0</v>
      </c>
      <c r="H178" s="353">
        <f>'Mo. Accom'!O155</f>
        <v>1</v>
      </c>
      <c r="I178" s="354">
        <f t="shared" ref="I178:J184" si="95">IFERROR(G178/E178,"-")</f>
        <v>0</v>
      </c>
      <c r="J178" s="354">
        <f t="shared" si="95"/>
        <v>1</v>
      </c>
      <c r="K178" s="355"/>
      <c r="L178" s="356"/>
      <c r="M178" s="356"/>
      <c r="N178" s="355" t="str">
        <f t="shared" si="87"/>
        <v>-</v>
      </c>
      <c r="O178" s="356"/>
      <c r="P178" s="356"/>
      <c r="Q178" s="356"/>
      <c r="R178" s="356"/>
      <c r="S178" s="355" t="str">
        <f t="shared" si="89"/>
        <v>-</v>
      </c>
      <c r="T178" s="355" t="str">
        <f t="shared" si="90"/>
        <v>-</v>
      </c>
      <c r="U178" s="357"/>
      <c r="V178" s="499"/>
      <c r="W178" s="494"/>
      <c r="X178" s="499"/>
      <c r="Y178" s="494"/>
      <c r="Z178" s="499"/>
    </row>
    <row r="179" spans="1:26" s="155" customFormat="1" ht="78.75" customHeight="1" outlineLevel="1">
      <c r="A179" s="145"/>
      <c r="B179" s="145" t="s">
        <v>0</v>
      </c>
      <c r="C179" s="173" t="s">
        <v>79</v>
      </c>
      <c r="D179" s="302">
        <f>'Mo. Targets'!O156</f>
        <v>24</v>
      </c>
      <c r="E179" s="302">
        <f>'Mo. Targets'!C156</f>
        <v>2</v>
      </c>
      <c r="F179" s="302">
        <f>'Mo. Targets'!Q156</f>
        <v>2</v>
      </c>
      <c r="G179" s="302">
        <f>'Mo. Accom'!C156</f>
        <v>1</v>
      </c>
      <c r="H179" s="302">
        <f>'Mo. Accom'!O156</f>
        <v>1</v>
      </c>
      <c r="I179" s="176">
        <f t="shared" si="95"/>
        <v>0.5</v>
      </c>
      <c r="J179" s="176">
        <f t="shared" si="95"/>
        <v>0.5</v>
      </c>
      <c r="K179" s="177"/>
      <c r="L179" s="178"/>
      <c r="M179" s="178"/>
      <c r="N179" s="177" t="str">
        <f t="shared" si="87"/>
        <v>-</v>
      </c>
      <c r="O179" s="178"/>
      <c r="P179" s="178"/>
      <c r="Q179" s="178"/>
      <c r="R179" s="178"/>
      <c r="S179" s="177" t="str">
        <f t="shared" si="89"/>
        <v>-</v>
      </c>
      <c r="T179" s="177" t="str">
        <f t="shared" si="90"/>
        <v>-</v>
      </c>
      <c r="U179" s="735"/>
      <c r="V179" s="499"/>
      <c r="W179" s="494"/>
      <c r="X179" s="499"/>
      <c r="Y179" s="494"/>
      <c r="Z179" s="499"/>
    </row>
    <row r="180" spans="1:26" s="155" customFormat="1" ht="15.75" outlineLevel="1">
      <c r="A180" s="145"/>
      <c r="B180" s="145" t="s">
        <v>0</v>
      </c>
      <c r="C180" s="173" t="s">
        <v>80</v>
      </c>
      <c r="D180" s="302">
        <f>'Mo. Targets'!O157</f>
        <v>4</v>
      </c>
      <c r="E180" s="302">
        <f>'Mo. Targets'!C157</f>
        <v>0</v>
      </c>
      <c r="F180" s="302">
        <f>'Mo. Targets'!Q157</f>
        <v>0</v>
      </c>
      <c r="G180" s="302">
        <f>'Mo. Accom'!C157</f>
        <v>0</v>
      </c>
      <c r="H180" s="302">
        <f>'Mo. Accom'!O157</f>
        <v>0</v>
      </c>
      <c r="I180" s="176" t="str">
        <f t="shared" si="95"/>
        <v>-</v>
      </c>
      <c r="J180" s="176" t="str">
        <f t="shared" si="95"/>
        <v>-</v>
      </c>
      <c r="K180" s="177"/>
      <c r="L180" s="380">
        <v>6000</v>
      </c>
      <c r="M180" s="380">
        <f>L180</f>
        <v>6000</v>
      </c>
      <c r="N180" s="408">
        <f t="shared" si="87"/>
        <v>1</v>
      </c>
      <c r="O180" s="380">
        <v>6000</v>
      </c>
      <c r="P180" s="380">
        <v>6000</v>
      </c>
      <c r="Q180" s="380">
        <v>6000</v>
      </c>
      <c r="R180" s="380">
        <v>6000</v>
      </c>
      <c r="S180" s="408">
        <f t="shared" si="89"/>
        <v>1</v>
      </c>
      <c r="T180" s="408">
        <f t="shared" si="90"/>
        <v>1</v>
      </c>
      <c r="U180" s="735"/>
      <c r="V180" s="500">
        <f>W180-P180</f>
        <v>0</v>
      </c>
      <c r="W180" s="495">
        <v>6000</v>
      </c>
      <c r="X180" s="500">
        <f>Y180-R180</f>
        <v>0</v>
      </c>
      <c r="Y180" s="495">
        <v>6000</v>
      </c>
      <c r="Z180" s="500">
        <f>W180-Y180</f>
        <v>0</v>
      </c>
    </row>
    <row r="181" spans="1:26" s="155" customFormat="1" ht="15.75" outlineLevel="1">
      <c r="A181" s="145"/>
      <c r="B181" s="145" t="s">
        <v>0</v>
      </c>
      <c r="C181" s="173" t="s">
        <v>81</v>
      </c>
      <c r="D181" s="302">
        <f>'Mo. Targets'!O158</f>
        <v>200</v>
      </c>
      <c r="E181" s="302">
        <f>'Mo. Targets'!C158</f>
        <v>0</v>
      </c>
      <c r="F181" s="302">
        <f>'Mo. Targets'!Q158</f>
        <v>0</v>
      </c>
      <c r="G181" s="302">
        <f>'Mo. Accom'!C158</f>
        <v>0</v>
      </c>
      <c r="H181" s="302">
        <f>'Mo. Accom'!O158</f>
        <v>0</v>
      </c>
      <c r="I181" s="176" t="str">
        <f t="shared" si="95"/>
        <v>-</v>
      </c>
      <c r="J181" s="176" t="str">
        <f t="shared" si="95"/>
        <v>-</v>
      </c>
      <c r="K181" s="177"/>
      <c r="L181" s="178"/>
      <c r="M181" s="178"/>
      <c r="N181" s="177" t="str">
        <f t="shared" si="87"/>
        <v>-</v>
      </c>
      <c r="O181" s="178"/>
      <c r="P181" s="178"/>
      <c r="Q181" s="178"/>
      <c r="R181" s="178"/>
      <c r="S181" s="177" t="str">
        <f t="shared" si="89"/>
        <v>-</v>
      </c>
      <c r="T181" s="177" t="str">
        <f t="shared" si="90"/>
        <v>-</v>
      </c>
      <c r="U181" s="179"/>
      <c r="V181" s="499"/>
      <c r="W181" s="494"/>
      <c r="X181" s="499"/>
      <c r="Y181" s="494"/>
      <c r="Z181" s="499"/>
    </row>
    <row r="182" spans="1:26" s="155" customFormat="1" ht="15.75" outlineLevel="1">
      <c r="A182" s="145"/>
      <c r="B182" s="145" t="s">
        <v>0</v>
      </c>
      <c r="C182" s="173" t="s">
        <v>82</v>
      </c>
      <c r="D182" s="302">
        <f>'Mo. Targets'!O159</f>
        <v>33</v>
      </c>
      <c r="E182" s="302">
        <f>'Mo. Targets'!C159</f>
        <v>7</v>
      </c>
      <c r="F182" s="302">
        <f>'Mo. Targets'!Q159</f>
        <v>7</v>
      </c>
      <c r="G182" s="302">
        <f>'Mo. Accom'!C159</f>
        <v>7</v>
      </c>
      <c r="H182" s="302">
        <f>'Mo. Accom'!O159</f>
        <v>7</v>
      </c>
      <c r="I182" s="176">
        <f t="shared" si="95"/>
        <v>1</v>
      </c>
      <c r="J182" s="176">
        <f t="shared" si="95"/>
        <v>1</v>
      </c>
      <c r="K182" s="177"/>
      <c r="L182" s="178"/>
      <c r="M182" s="178"/>
      <c r="N182" s="177" t="str">
        <f t="shared" si="87"/>
        <v>-</v>
      </c>
      <c r="O182" s="178"/>
      <c r="P182" s="178"/>
      <c r="Q182" s="178"/>
      <c r="R182" s="178"/>
      <c r="S182" s="177" t="str">
        <f t="shared" si="89"/>
        <v>-</v>
      </c>
      <c r="T182" s="177" t="str">
        <f t="shared" si="90"/>
        <v>-</v>
      </c>
      <c r="U182" s="179"/>
      <c r="V182" s="499"/>
      <c r="W182" s="494"/>
      <c r="X182" s="499"/>
      <c r="Y182" s="494"/>
      <c r="Z182" s="499"/>
    </row>
    <row r="183" spans="1:26" s="155" customFormat="1" ht="15.75" outlineLevel="1">
      <c r="A183" s="145"/>
      <c r="B183" s="145" t="s">
        <v>0</v>
      </c>
      <c r="C183" s="173" t="s">
        <v>83</v>
      </c>
      <c r="D183" s="302">
        <f>'Mo. Targets'!O160</f>
        <v>24</v>
      </c>
      <c r="E183" s="302">
        <f>'Mo. Targets'!C160</f>
        <v>2</v>
      </c>
      <c r="F183" s="302">
        <f>'Mo. Targets'!Q160</f>
        <v>2</v>
      </c>
      <c r="G183" s="302">
        <f>'Mo. Accom'!C160</f>
        <v>2</v>
      </c>
      <c r="H183" s="302">
        <f>'Mo. Accom'!O160</f>
        <v>2</v>
      </c>
      <c r="I183" s="176">
        <f t="shared" si="95"/>
        <v>1</v>
      </c>
      <c r="J183" s="176">
        <f t="shared" si="95"/>
        <v>1</v>
      </c>
      <c r="K183" s="177"/>
      <c r="L183" s="178"/>
      <c r="M183" s="178"/>
      <c r="N183" s="177" t="str">
        <f t="shared" si="87"/>
        <v>-</v>
      </c>
      <c r="O183" s="178"/>
      <c r="P183" s="178"/>
      <c r="Q183" s="178"/>
      <c r="R183" s="178"/>
      <c r="S183" s="177" t="str">
        <f t="shared" si="89"/>
        <v>-</v>
      </c>
      <c r="T183" s="177" t="str">
        <f t="shared" si="90"/>
        <v>-</v>
      </c>
      <c r="U183" s="179"/>
      <c r="V183" s="499"/>
      <c r="W183" s="494"/>
      <c r="X183" s="499"/>
      <c r="Y183" s="494"/>
      <c r="Z183" s="499"/>
    </row>
    <row r="184" spans="1:26" s="155" customFormat="1" ht="15.75" outlineLevel="1">
      <c r="A184" s="145"/>
      <c r="B184" s="145" t="s">
        <v>0</v>
      </c>
      <c r="C184" s="173" t="s">
        <v>84</v>
      </c>
      <c r="D184" s="302">
        <f>'Mo. Targets'!O161</f>
        <v>35</v>
      </c>
      <c r="E184" s="302">
        <f>'Mo. Targets'!C161</f>
        <v>5</v>
      </c>
      <c r="F184" s="302">
        <f>'Mo. Targets'!Q161</f>
        <v>5</v>
      </c>
      <c r="G184" s="302">
        <f>'Mo. Accom'!C161</f>
        <v>2</v>
      </c>
      <c r="H184" s="302">
        <f>'Mo. Accom'!O161</f>
        <v>2</v>
      </c>
      <c r="I184" s="176">
        <f t="shared" si="95"/>
        <v>0.4</v>
      </c>
      <c r="J184" s="176">
        <f t="shared" si="95"/>
        <v>0.4</v>
      </c>
      <c r="K184" s="177"/>
      <c r="L184" s="178"/>
      <c r="M184" s="178"/>
      <c r="N184" s="177" t="str">
        <f t="shared" si="87"/>
        <v>-</v>
      </c>
      <c r="O184" s="178"/>
      <c r="P184" s="178"/>
      <c r="Q184" s="178"/>
      <c r="R184" s="178"/>
      <c r="S184" s="177" t="str">
        <f t="shared" si="89"/>
        <v>-</v>
      </c>
      <c r="T184" s="177" t="str">
        <f t="shared" si="90"/>
        <v>-</v>
      </c>
      <c r="U184" s="179"/>
      <c r="V184" s="499"/>
      <c r="W184" s="494"/>
      <c r="X184" s="499"/>
      <c r="Y184" s="494"/>
      <c r="Z184" s="499"/>
    </row>
    <row r="185" spans="1:26" s="155" customFormat="1" ht="15.75" outlineLevel="1">
      <c r="A185" s="149" t="s">
        <v>316</v>
      </c>
      <c r="B185" s="149" t="s">
        <v>85</v>
      </c>
      <c r="C185" s="347"/>
      <c r="D185" s="348"/>
      <c r="E185" s="191"/>
      <c r="F185" s="191"/>
      <c r="G185" s="191"/>
      <c r="H185" s="191"/>
      <c r="I185" s="191"/>
      <c r="J185" s="191"/>
      <c r="K185" s="192"/>
      <c r="L185" s="193"/>
      <c r="M185" s="193"/>
      <c r="N185" s="194" t="str">
        <f t="shared" si="87"/>
        <v>-</v>
      </c>
      <c r="O185" s="193"/>
      <c r="P185" s="193"/>
      <c r="Q185" s="193"/>
      <c r="R185" s="193"/>
      <c r="S185" s="194" t="str">
        <f t="shared" si="89"/>
        <v>-</v>
      </c>
      <c r="T185" s="194" t="str">
        <f t="shared" si="90"/>
        <v>-</v>
      </c>
      <c r="U185" s="195"/>
      <c r="V185" s="499"/>
      <c r="W185" s="494"/>
      <c r="X185" s="499"/>
      <c r="Y185" s="494"/>
      <c r="Z185" s="499"/>
    </row>
    <row r="186" spans="1:26" s="155" customFormat="1" ht="18" outlineLevel="1">
      <c r="A186" s="151"/>
      <c r="B186" s="151" t="s">
        <v>0</v>
      </c>
      <c r="C186" s="358" t="s">
        <v>86</v>
      </c>
      <c r="D186" s="310"/>
      <c r="E186" s="349"/>
      <c r="F186" s="349"/>
      <c r="G186" s="349"/>
      <c r="H186" s="349"/>
      <c r="I186" s="349"/>
      <c r="J186" s="349"/>
      <c r="K186" s="350"/>
      <c r="L186" s="409">
        <f>SUM(L187:L189)</f>
        <v>94000</v>
      </c>
      <c r="M186" s="409">
        <f>SUM(M187:M189)</f>
        <v>94000</v>
      </c>
      <c r="N186" s="410">
        <f t="shared" si="87"/>
        <v>1</v>
      </c>
      <c r="O186" s="409">
        <f t="shared" ref="O186:R186" si="96">SUM(O187:O189)</f>
        <v>27997.69</v>
      </c>
      <c r="P186" s="409">
        <f t="shared" si="96"/>
        <v>91477.69</v>
      </c>
      <c r="Q186" s="409">
        <f t="shared" si="96"/>
        <v>47997.69</v>
      </c>
      <c r="R186" s="409">
        <f t="shared" si="96"/>
        <v>91477.69</v>
      </c>
      <c r="S186" s="410">
        <f t="shared" si="89"/>
        <v>0.97316691489361706</v>
      </c>
      <c r="T186" s="410">
        <f t="shared" si="90"/>
        <v>1</v>
      </c>
      <c r="U186" s="351"/>
      <c r="V186" s="499"/>
      <c r="W186" s="494"/>
      <c r="X186" s="499"/>
      <c r="Y186" s="494"/>
      <c r="Z186" s="499"/>
    </row>
    <row r="187" spans="1:26" s="155" customFormat="1" ht="15.75" outlineLevel="1">
      <c r="A187" s="145"/>
      <c r="B187" s="145" t="s">
        <v>0</v>
      </c>
      <c r="C187" s="173" t="s">
        <v>87</v>
      </c>
      <c r="D187" s="302">
        <f>'Mo. Targets'!O164</f>
        <v>8</v>
      </c>
      <c r="E187" s="302">
        <f>'Mo. Targets'!C164</f>
        <v>0</v>
      </c>
      <c r="F187" s="302">
        <f>'Mo. Targets'!Q164</f>
        <v>0</v>
      </c>
      <c r="G187" s="302">
        <f>'Mo. Accom'!C164</f>
        <v>0</v>
      </c>
      <c r="H187" s="302">
        <f>'Mo. Accom'!O164</f>
        <v>0</v>
      </c>
      <c r="I187" s="176" t="str">
        <f t="shared" ref="I187:J189" si="97">IFERROR(G187/E187,"-")</f>
        <v>-</v>
      </c>
      <c r="J187" s="176" t="str">
        <f t="shared" si="97"/>
        <v>-</v>
      </c>
      <c r="K187" s="177"/>
      <c r="L187" s="178">
        <v>67000</v>
      </c>
      <c r="M187" s="178">
        <f>L187</f>
        <v>67000</v>
      </c>
      <c r="N187" s="177">
        <f t="shared" si="87"/>
        <v>1</v>
      </c>
      <c r="O187" s="178">
        <v>27510</v>
      </c>
      <c r="P187" s="178">
        <v>64990</v>
      </c>
      <c r="Q187" s="178">
        <v>47510</v>
      </c>
      <c r="R187" s="178">
        <v>64990</v>
      </c>
      <c r="S187" s="177">
        <f t="shared" si="89"/>
        <v>0.97</v>
      </c>
      <c r="T187" s="177">
        <f t="shared" si="90"/>
        <v>1</v>
      </c>
      <c r="U187" s="179"/>
      <c r="V187" s="500">
        <f>W187-P187</f>
        <v>0</v>
      </c>
      <c r="W187" s="495">
        <v>64990</v>
      </c>
      <c r="X187" s="500">
        <f>Y187-R187</f>
        <v>0</v>
      </c>
      <c r="Y187" s="495">
        <v>64990</v>
      </c>
      <c r="Z187" s="500">
        <f>W187-Y187</f>
        <v>0</v>
      </c>
    </row>
    <row r="188" spans="1:26" s="155" customFormat="1" ht="15.75" outlineLevel="1">
      <c r="A188" s="146"/>
      <c r="B188" s="146" t="s">
        <v>0</v>
      </c>
      <c r="C188" s="173" t="s">
        <v>88</v>
      </c>
      <c r="D188" s="302">
        <f>'Mo. Targets'!O165</f>
        <v>2</v>
      </c>
      <c r="E188" s="302">
        <f>'Mo. Targets'!C165</f>
        <v>0</v>
      </c>
      <c r="F188" s="302">
        <f>'Mo. Targets'!Q165</f>
        <v>0</v>
      </c>
      <c r="G188" s="302">
        <f>'Mo. Accom'!C165</f>
        <v>0</v>
      </c>
      <c r="H188" s="302">
        <f>'Mo. Accom'!O165</f>
        <v>0</v>
      </c>
      <c r="I188" s="176" t="str">
        <f t="shared" si="97"/>
        <v>-</v>
      </c>
      <c r="J188" s="176" t="str">
        <f t="shared" si="97"/>
        <v>-</v>
      </c>
      <c r="K188" s="177"/>
      <c r="L188" s="178">
        <v>27000</v>
      </c>
      <c r="M188" s="178">
        <f>L188</f>
        <v>27000</v>
      </c>
      <c r="N188" s="177">
        <f t="shared" si="87"/>
        <v>1</v>
      </c>
      <c r="O188" s="178">
        <v>487.68999999999869</v>
      </c>
      <c r="P188" s="178">
        <v>26487.69</v>
      </c>
      <c r="Q188" s="178">
        <v>487.68999999999869</v>
      </c>
      <c r="R188" s="178">
        <v>26487.69</v>
      </c>
      <c r="S188" s="177">
        <f t="shared" si="89"/>
        <v>0.98102555555555548</v>
      </c>
      <c r="T188" s="177">
        <f t="shared" si="90"/>
        <v>1</v>
      </c>
      <c r="U188" s="179"/>
      <c r="V188" s="500">
        <f>W188-P188</f>
        <v>0</v>
      </c>
      <c r="W188" s="495">
        <v>26487.69</v>
      </c>
      <c r="X188" s="500">
        <f>Y188-R188</f>
        <v>0</v>
      </c>
      <c r="Y188" s="495">
        <v>26487.69</v>
      </c>
      <c r="Z188" s="500">
        <f>W188-Y188</f>
        <v>0</v>
      </c>
    </row>
    <row r="189" spans="1:26" s="155" customFormat="1" ht="15.75" outlineLevel="1">
      <c r="A189" s="151"/>
      <c r="B189" s="151" t="s">
        <v>0</v>
      </c>
      <c r="C189" s="303" t="s">
        <v>89</v>
      </c>
      <c r="D189" s="304">
        <f>'Mo. Targets'!O166</f>
        <v>2</v>
      </c>
      <c r="E189" s="304">
        <f>'Mo. Targets'!C166</f>
        <v>0</v>
      </c>
      <c r="F189" s="304">
        <f>'Mo. Targets'!Q166</f>
        <v>0</v>
      </c>
      <c r="G189" s="304">
        <f>'Mo. Accom'!C166</f>
        <v>0</v>
      </c>
      <c r="H189" s="304">
        <f>'Mo. Accom'!O166</f>
        <v>0</v>
      </c>
      <c r="I189" s="305" t="str">
        <f t="shared" si="97"/>
        <v>-</v>
      </c>
      <c r="J189" s="305" t="str">
        <f t="shared" si="97"/>
        <v>-</v>
      </c>
      <c r="K189" s="187"/>
      <c r="L189" s="188"/>
      <c r="M189" s="188"/>
      <c r="N189" s="187" t="str">
        <f t="shared" si="87"/>
        <v>-</v>
      </c>
      <c r="O189" s="188"/>
      <c r="P189" s="188"/>
      <c r="Q189" s="188"/>
      <c r="R189" s="188"/>
      <c r="S189" s="187" t="str">
        <f t="shared" si="89"/>
        <v>-</v>
      </c>
      <c r="T189" s="187" t="str">
        <f t="shared" si="90"/>
        <v>-</v>
      </c>
      <c r="U189" s="306"/>
      <c r="V189" s="500">
        <f>W189-P189</f>
        <v>0</v>
      </c>
      <c r="W189" s="495"/>
      <c r="X189" s="500">
        <f>Y189-R189</f>
        <v>0</v>
      </c>
      <c r="Y189" s="495"/>
      <c r="Z189" s="500">
        <f>W189-Y189</f>
        <v>0</v>
      </c>
    </row>
    <row r="190" spans="1:26" s="155" customFormat="1" ht="18" outlineLevel="1">
      <c r="A190" s="149" t="s">
        <v>317</v>
      </c>
      <c r="B190" s="149" t="s">
        <v>90</v>
      </c>
      <c r="C190" s="347"/>
      <c r="D190" s="348"/>
      <c r="E190" s="191"/>
      <c r="F190" s="191"/>
      <c r="G190" s="191"/>
      <c r="H190" s="191"/>
      <c r="I190" s="191"/>
      <c r="J190" s="191"/>
      <c r="K190" s="192"/>
      <c r="L190" s="411">
        <f>L191</f>
        <v>11000</v>
      </c>
      <c r="M190" s="411">
        <f>M191</f>
        <v>11000</v>
      </c>
      <c r="N190" s="412">
        <f t="shared" si="87"/>
        <v>1</v>
      </c>
      <c r="O190" s="411">
        <f t="shared" ref="O190:R190" si="98">O191</f>
        <v>0</v>
      </c>
      <c r="P190" s="411">
        <f t="shared" si="98"/>
        <v>0</v>
      </c>
      <c r="Q190" s="411">
        <f t="shared" si="98"/>
        <v>0</v>
      </c>
      <c r="R190" s="411">
        <f t="shared" si="98"/>
        <v>0</v>
      </c>
      <c r="S190" s="412">
        <f t="shared" si="89"/>
        <v>0</v>
      </c>
      <c r="T190" s="412" t="str">
        <f t="shared" si="90"/>
        <v>-</v>
      </c>
      <c r="U190" s="195"/>
      <c r="V190" s="499"/>
      <c r="W190" s="494"/>
      <c r="X190" s="499"/>
      <c r="Y190" s="494"/>
      <c r="Z190" s="499"/>
    </row>
    <row r="191" spans="1:26" s="155" customFormat="1" ht="16.5" outlineLevel="1" thickBot="1">
      <c r="A191" s="144"/>
      <c r="B191" s="144" t="s">
        <v>0</v>
      </c>
      <c r="C191" s="289" t="s">
        <v>91</v>
      </c>
      <c r="D191" s="342">
        <f>'Mo. Targets'!O168</f>
        <v>12</v>
      </c>
      <c r="E191" s="342">
        <f>'Mo. Targets'!C168</f>
        <v>0</v>
      </c>
      <c r="F191" s="342">
        <f>'Mo. Targets'!Q168</f>
        <v>0</v>
      </c>
      <c r="G191" s="342">
        <f>'Mo. Accom'!C168</f>
        <v>0</v>
      </c>
      <c r="H191" s="342">
        <f>'Mo. Accom'!O168</f>
        <v>0</v>
      </c>
      <c r="I191" s="292" t="str">
        <f>IFERROR(G191/E191,"-")</f>
        <v>-</v>
      </c>
      <c r="J191" s="292" t="str">
        <f>IFERROR(H191/F191,"-")</f>
        <v>-</v>
      </c>
      <c r="K191" s="293"/>
      <c r="L191" s="294">
        <v>11000</v>
      </c>
      <c r="M191" s="294">
        <f>L191</f>
        <v>11000</v>
      </c>
      <c r="N191" s="293">
        <f t="shared" si="87"/>
        <v>1</v>
      </c>
      <c r="O191" s="294"/>
      <c r="P191" s="294"/>
      <c r="Q191" s="294"/>
      <c r="R191" s="294"/>
      <c r="S191" s="293">
        <f>IFERROR(P191/L191,"-")</f>
        <v>0</v>
      </c>
      <c r="T191" s="293" t="str">
        <f t="shared" si="90"/>
        <v>-</v>
      </c>
      <c r="U191" s="295"/>
      <c r="V191" s="500">
        <f>W191-P191</f>
        <v>0</v>
      </c>
      <c r="W191" s="495"/>
      <c r="X191" s="500">
        <f>Y191-R191</f>
        <v>0</v>
      </c>
      <c r="Y191" s="495"/>
      <c r="Z191" s="500">
        <f>W191-Y191</f>
        <v>0</v>
      </c>
    </row>
    <row r="192" spans="1:26" s="155" customFormat="1" ht="16.5" outlineLevel="1" thickBot="1">
      <c r="A192" s="127"/>
      <c r="B192" s="127" t="s">
        <v>92</v>
      </c>
      <c r="C192" s="287"/>
      <c r="D192" s="288"/>
      <c r="E192" s="216"/>
      <c r="F192" s="216"/>
      <c r="G192" s="216"/>
      <c r="H192" s="216"/>
      <c r="I192" s="216"/>
      <c r="J192" s="216"/>
      <c r="K192" s="217"/>
      <c r="L192" s="218"/>
      <c r="M192" s="218"/>
      <c r="N192" s="219"/>
      <c r="O192" s="218"/>
      <c r="P192" s="218"/>
      <c r="Q192" s="218"/>
      <c r="R192" s="218"/>
      <c r="S192" s="219"/>
      <c r="T192" s="219"/>
      <c r="U192" s="220"/>
      <c r="V192" s="499"/>
      <c r="W192" s="494"/>
      <c r="X192" s="499"/>
      <c r="Y192" s="494"/>
      <c r="Z192" s="499"/>
    </row>
    <row r="193" spans="1:26" s="155" customFormat="1" ht="16.5" outlineLevel="1" thickBot="1">
      <c r="A193" s="144"/>
      <c r="B193" s="144" t="s">
        <v>0</v>
      </c>
      <c r="C193" s="289" t="s">
        <v>93</v>
      </c>
      <c r="D193" s="342">
        <f>'Mo. Targets'!O170</f>
        <v>1</v>
      </c>
      <c r="E193" s="342">
        <f>'Mo. Targets'!C170</f>
        <v>0</v>
      </c>
      <c r="F193" s="342">
        <f>'Mo. Targets'!Q170</f>
        <v>0</v>
      </c>
      <c r="G193" s="342">
        <f>'Mo. Accom'!C170</f>
        <v>0</v>
      </c>
      <c r="H193" s="342">
        <f>'Mo. Accom'!O170</f>
        <v>0</v>
      </c>
      <c r="I193" s="292" t="str">
        <f>IFERROR(G193/E193,"-")</f>
        <v>-</v>
      </c>
      <c r="J193" s="292" t="str">
        <f>IFERROR(H193/F193,"-")</f>
        <v>-</v>
      </c>
      <c r="K193" s="293"/>
      <c r="L193" s="294">
        <f>0+1080000</f>
        <v>1080000</v>
      </c>
      <c r="M193" s="294">
        <f>L193</f>
        <v>1080000</v>
      </c>
      <c r="N193" s="293"/>
      <c r="O193" s="294">
        <v>134679.03000000003</v>
      </c>
      <c r="P193" s="294">
        <v>1056059.03</v>
      </c>
      <c r="Q193" s="294">
        <v>134679.03000000003</v>
      </c>
      <c r="R193" s="294">
        <v>1056059.03</v>
      </c>
      <c r="S193" s="293">
        <f>IFERROR(P193/L193,"-")</f>
        <v>0.97783243518518526</v>
      </c>
      <c r="T193" s="293">
        <f t="shared" ref="T193" si="99">IFERROR(R193/P193,"-")</f>
        <v>1</v>
      </c>
      <c r="U193" s="295"/>
      <c r="V193" s="500">
        <f>W193-P193</f>
        <v>0</v>
      </c>
      <c r="W193" s="495">
        <v>1056059.03</v>
      </c>
      <c r="X193" s="500">
        <f>Y193-R193</f>
        <v>0</v>
      </c>
      <c r="Y193" s="495">
        <v>1056059.03</v>
      </c>
      <c r="Z193" s="500">
        <f>W193-Y193</f>
        <v>0</v>
      </c>
    </row>
    <row r="194" spans="1:26" s="157" customFormat="1" ht="16.5" thickBot="1">
      <c r="A194" s="152" t="s">
        <v>318</v>
      </c>
      <c r="B194" s="152" t="s">
        <v>94</v>
      </c>
      <c r="C194" s="323"/>
      <c r="D194" s="323"/>
      <c r="E194" s="264"/>
      <c r="F194" s="264"/>
      <c r="G194" s="264"/>
      <c r="H194" s="264"/>
      <c r="I194" s="264"/>
      <c r="J194" s="264"/>
      <c r="K194" s="265"/>
      <c r="L194" s="266"/>
      <c r="M194" s="266"/>
      <c r="N194" s="244"/>
      <c r="O194" s="266"/>
      <c r="P194" s="266"/>
      <c r="Q194" s="266"/>
      <c r="R194" s="266"/>
      <c r="S194" s="244"/>
      <c r="T194" s="244"/>
      <c r="U194" s="267"/>
      <c r="V194" s="498"/>
      <c r="W194" s="493"/>
      <c r="X194" s="498"/>
      <c r="Y194" s="493"/>
      <c r="Z194" s="498"/>
    </row>
    <row r="195" spans="1:26" s="157" customFormat="1" ht="16.5" thickBot="1">
      <c r="A195" s="136"/>
      <c r="B195" s="136"/>
      <c r="C195" s="239"/>
      <c r="D195" s="329"/>
      <c r="E195" s="264"/>
      <c r="F195" s="264"/>
      <c r="G195" s="264"/>
      <c r="H195" s="264"/>
      <c r="I195" s="264"/>
      <c r="J195" s="264"/>
      <c r="K195" s="242" t="s">
        <v>345</v>
      </c>
      <c r="L195" s="266">
        <f>SUM(L196:L198)</f>
        <v>21216428.18</v>
      </c>
      <c r="M195" s="266">
        <f t="shared" ref="M195:R195" si="100">SUM(M196:M198)</f>
        <v>21216428.18</v>
      </c>
      <c r="N195" s="244">
        <f>IFERROR(M195/L195,"-")</f>
        <v>1</v>
      </c>
      <c r="O195" s="266">
        <f t="shared" si="100"/>
        <v>2058680.6699999997</v>
      </c>
      <c r="P195" s="266">
        <f t="shared" si="100"/>
        <v>20932815.199999999</v>
      </c>
      <c r="Q195" s="266">
        <f t="shared" si="100"/>
        <v>2058680.67</v>
      </c>
      <c r="R195" s="266">
        <f t="shared" si="100"/>
        <v>20932815.199999999</v>
      </c>
      <c r="S195" s="244">
        <f>IFERROR(P195/L195,"-")</f>
        <v>0.98663238799698849</v>
      </c>
      <c r="T195" s="244">
        <f>IFERROR(R195/P195,"-")</f>
        <v>1</v>
      </c>
      <c r="U195" s="267"/>
      <c r="V195" s="498"/>
      <c r="W195" s="493"/>
      <c r="X195" s="498"/>
      <c r="Y195" s="493"/>
      <c r="Z195" s="498"/>
    </row>
    <row r="196" spans="1:26" s="157" customFormat="1" ht="15.75">
      <c r="A196" s="137"/>
      <c r="B196" s="137"/>
      <c r="C196" s="330"/>
      <c r="D196" s="331"/>
      <c r="E196" s="332"/>
      <c r="F196" s="332"/>
      <c r="G196" s="332"/>
      <c r="H196" s="332"/>
      <c r="I196" s="332"/>
      <c r="J196" s="332"/>
      <c r="K196" s="249" t="s">
        <v>342</v>
      </c>
      <c r="L196" s="275">
        <f>3746000+344000+200000</f>
        <v>4290000</v>
      </c>
      <c r="M196" s="275">
        <f>L196</f>
        <v>4290000</v>
      </c>
      <c r="N196" s="251">
        <f t="shared" ref="N196:N198" si="101">IFERROR(M196/L196,"-")</f>
        <v>1</v>
      </c>
      <c r="O196" s="275">
        <v>330215.20000000019</v>
      </c>
      <c r="P196" s="275">
        <v>4114303.7399999998</v>
      </c>
      <c r="Q196" s="275">
        <v>330215.20000000019</v>
      </c>
      <c r="R196" s="275">
        <v>4114303.7399999998</v>
      </c>
      <c r="S196" s="251">
        <f t="shared" ref="S196:S198" si="102">IFERROR(P196/L196,"-")</f>
        <v>0.9590451608391608</v>
      </c>
      <c r="T196" s="251">
        <f t="shared" ref="T196:T198" si="103">IFERROR(R196/P196,"-")</f>
        <v>1</v>
      </c>
      <c r="U196" s="333"/>
      <c r="V196" s="500">
        <f>W196-P196</f>
        <v>0</v>
      </c>
      <c r="W196" s="495">
        <f>W197+W198</f>
        <v>4114303.7399999998</v>
      </c>
      <c r="X196" s="500">
        <f>Y196-R196</f>
        <v>0</v>
      </c>
      <c r="Y196" s="495">
        <f>Y197+Y198</f>
        <v>4114303.7399999998</v>
      </c>
      <c r="Z196" s="500">
        <f>W196-Y196</f>
        <v>0</v>
      </c>
    </row>
    <row r="197" spans="1:26" s="157" customFormat="1" ht="15.75">
      <c r="A197" s="138"/>
      <c r="B197" s="138"/>
      <c r="C197" s="334"/>
      <c r="D197" s="335"/>
      <c r="E197" s="336"/>
      <c r="F197" s="336"/>
      <c r="G197" s="336"/>
      <c r="H197" s="336"/>
      <c r="I197" s="336"/>
      <c r="J197" s="336"/>
      <c r="K197" s="256" t="s">
        <v>340</v>
      </c>
      <c r="L197" s="280">
        <f>L215+L243+L249+L258</f>
        <v>16926428.18</v>
      </c>
      <c r="M197" s="280">
        <f t="shared" ref="M197:R197" si="104">M215+M243+M249+M258</f>
        <v>16926428.18</v>
      </c>
      <c r="N197" s="258">
        <f t="shared" si="101"/>
        <v>1</v>
      </c>
      <c r="O197" s="280">
        <f t="shared" si="104"/>
        <v>1728465.4699999995</v>
      </c>
      <c r="P197" s="280">
        <f t="shared" si="104"/>
        <v>16818511.460000001</v>
      </c>
      <c r="Q197" s="280">
        <f t="shared" si="104"/>
        <v>1728465.4699999997</v>
      </c>
      <c r="R197" s="280">
        <f t="shared" si="104"/>
        <v>16818511.460000001</v>
      </c>
      <c r="S197" s="258">
        <f t="shared" si="102"/>
        <v>0.99362436546846244</v>
      </c>
      <c r="T197" s="258">
        <f t="shared" si="103"/>
        <v>1</v>
      </c>
      <c r="U197" s="337"/>
      <c r="V197" s="499"/>
      <c r="W197" s="494">
        <v>3770303.7399999998</v>
      </c>
      <c r="X197" s="499"/>
      <c r="Y197" s="494">
        <v>3770303.7399999998</v>
      </c>
      <c r="Z197" s="498"/>
    </row>
    <row r="198" spans="1:26" s="157" customFormat="1" ht="16.5" thickBot="1">
      <c r="A198" s="139"/>
      <c r="B198" s="139"/>
      <c r="C198" s="338"/>
      <c r="D198" s="339"/>
      <c r="E198" s="340"/>
      <c r="F198" s="340"/>
      <c r="G198" s="340"/>
      <c r="H198" s="340"/>
      <c r="I198" s="340"/>
      <c r="J198" s="340"/>
      <c r="K198" s="261" t="s">
        <v>343</v>
      </c>
      <c r="L198" s="285"/>
      <c r="M198" s="285"/>
      <c r="N198" s="262" t="str">
        <f t="shared" si="101"/>
        <v>-</v>
      </c>
      <c r="O198" s="285"/>
      <c r="P198" s="285"/>
      <c r="Q198" s="285"/>
      <c r="R198" s="285"/>
      <c r="S198" s="262" t="str">
        <f t="shared" si="102"/>
        <v>-</v>
      </c>
      <c r="T198" s="262" t="str">
        <f t="shared" si="103"/>
        <v>-</v>
      </c>
      <c r="U198" s="341"/>
      <c r="V198" s="498"/>
      <c r="W198" s="494">
        <v>344000</v>
      </c>
      <c r="X198" s="499"/>
      <c r="Y198" s="494">
        <v>344000</v>
      </c>
      <c r="Z198" s="498"/>
    </row>
    <row r="199" spans="1:26" s="155" customFormat="1" ht="16.5" outlineLevel="1" thickBot="1">
      <c r="A199" s="127"/>
      <c r="B199" s="127" t="s">
        <v>95</v>
      </c>
      <c r="C199" s="287"/>
      <c r="D199" s="159"/>
      <c r="E199" s="216"/>
      <c r="F199" s="216"/>
      <c r="G199" s="216"/>
      <c r="H199" s="216"/>
      <c r="I199" s="216"/>
      <c r="J199" s="216"/>
      <c r="K199" s="217"/>
      <c r="L199" s="218"/>
      <c r="M199" s="218"/>
      <c r="N199" s="219"/>
      <c r="O199" s="218"/>
      <c r="P199" s="218"/>
      <c r="Q199" s="218"/>
      <c r="R199" s="218"/>
      <c r="S199" s="219"/>
      <c r="T199" s="219"/>
      <c r="U199" s="220"/>
      <c r="V199" s="499"/>
      <c r="W199" s="494"/>
      <c r="X199" s="499"/>
      <c r="Y199" s="494"/>
      <c r="Z199" s="499"/>
    </row>
    <row r="200" spans="1:26" s="155" customFormat="1" ht="16.5" outlineLevel="1" thickBot="1">
      <c r="A200" s="127"/>
      <c r="B200" s="127" t="s">
        <v>96</v>
      </c>
      <c r="C200" s="287"/>
      <c r="D200" s="288"/>
      <c r="E200" s="216"/>
      <c r="F200" s="216"/>
      <c r="G200" s="216"/>
      <c r="H200" s="216"/>
      <c r="I200" s="216"/>
      <c r="J200" s="216"/>
      <c r="K200" s="217"/>
      <c r="L200" s="218"/>
      <c r="M200" s="218"/>
      <c r="N200" s="219"/>
      <c r="O200" s="218"/>
      <c r="P200" s="218"/>
      <c r="Q200" s="218"/>
      <c r="R200" s="218"/>
      <c r="S200" s="219"/>
      <c r="T200" s="219"/>
      <c r="U200" s="220"/>
      <c r="V200" s="499"/>
      <c r="W200" s="494"/>
      <c r="X200" s="499"/>
      <c r="Y200" s="494"/>
      <c r="Z200" s="499"/>
    </row>
    <row r="201" spans="1:26" s="155" customFormat="1" ht="48" outlineLevel="1" thickBot="1">
      <c r="A201" s="144"/>
      <c r="B201" s="144" t="s">
        <v>0</v>
      </c>
      <c r="C201" s="290" t="s">
        <v>97</v>
      </c>
      <c r="D201" s="291">
        <f>'Mo. Targets'!O174</f>
        <v>0.5</v>
      </c>
      <c r="E201" s="291">
        <f>'Mo. Targets'!C174</f>
        <v>0</v>
      </c>
      <c r="F201" s="291">
        <f>'Mo. Targets'!Q174</f>
        <v>0</v>
      </c>
      <c r="G201" s="291">
        <f>'Mo. Accom'!C174</f>
        <v>0</v>
      </c>
      <c r="H201" s="291">
        <f>'Mo. Accom'!O174</f>
        <v>0</v>
      </c>
      <c r="I201" s="292" t="str">
        <f>IFERROR(G201/E201,"-")</f>
        <v>-</v>
      </c>
      <c r="J201" s="292" t="str">
        <f>IFERROR(H201/F201,"-")</f>
        <v>-</v>
      </c>
      <c r="K201" s="293"/>
      <c r="L201" s="294"/>
      <c r="M201" s="294"/>
      <c r="N201" s="293"/>
      <c r="O201" s="294"/>
      <c r="P201" s="294"/>
      <c r="Q201" s="294"/>
      <c r="R201" s="294"/>
      <c r="S201" s="293"/>
      <c r="T201" s="293"/>
      <c r="U201" s="295"/>
      <c r="V201" s="499"/>
      <c r="W201" s="494"/>
      <c r="X201" s="499"/>
      <c r="Y201" s="494"/>
      <c r="Z201" s="499"/>
    </row>
    <row r="202" spans="1:26" s="155" customFormat="1" ht="16.5" outlineLevel="1" thickBot="1">
      <c r="A202" s="127"/>
      <c r="B202" s="127" t="s">
        <v>96</v>
      </c>
      <c r="C202" s="287"/>
      <c r="D202" s="288"/>
      <c r="E202" s="216"/>
      <c r="F202" s="216"/>
      <c r="G202" s="216"/>
      <c r="H202" s="216"/>
      <c r="I202" s="216"/>
      <c r="J202" s="216"/>
      <c r="K202" s="217"/>
      <c r="L202" s="218"/>
      <c r="M202" s="218"/>
      <c r="N202" s="219"/>
      <c r="O202" s="218"/>
      <c r="P202" s="218"/>
      <c r="Q202" s="218"/>
      <c r="R202" s="218"/>
      <c r="S202" s="219"/>
      <c r="T202" s="219"/>
      <c r="U202" s="220"/>
      <c r="V202" s="499"/>
      <c r="W202" s="494"/>
      <c r="X202" s="499"/>
      <c r="Y202" s="494"/>
      <c r="Z202" s="499"/>
    </row>
    <row r="203" spans="1:26" s="155" customFormat="1" ht="32.25" outlineLevel="1" thickBot="1">
      <c r="A203" s="144"/>
      <c r="B203" s="144" t="s">
        <v>0</v>
      </c>
      <c r="C203" s="290" t="s">
        <v>98</v>
      </c>
      <c r="D203" s="296">
        <f>'Mo. Targets'!O176</f>
        <v>11</v>
      </c>
      <c r="E203" s="296">
        <f>'Mo. Targets'!C176</f>
        <v>0</v>
      </c>
      <c r="F203" s="296">
        <f>'Mo. Targets'!Q176</f>
        <v>0</v>
      </c>
      <c r="G203" s="296">
        <f>'Mo. Accom'!C176</f>
        <v>0</v>
      </c>
      <c r="H203" s="296">
        <f>'Mo. Accom'!O176</f>
        <v>2</v>
      </c>
      <c r="I203" s="292" t="str">
        <f>IFERROR(G203/E203,"-")</f>
        <v>-</v>
      </c>
      <c r="J203" s="292" t="str">
        <f>IFERROR(H203/F203,"-")</f>
        <v>-</v>
      </c>
      <c r="K203" s="293"/>
      <c r="L203" s="294"/>
      <c r="M203" s="294"/>
      <c r="N203" s="293"/>
      <c r="O203" s="294"/>
      <c r="P203" s="294"/>
      <c r="Q203" s="294"/>
      <c r="R203" s="294"/>
      <c r="S203" s="293"/>
      <c r="T203" s="293"/>
      <c r="U203" s="295"/>
      <c r="V203" s="499"/>
      <c r="W203" s="494"/>
      <c r="X203" s="499"/>
      <c r="Y203" s="494"/>
      <c r="Z203" s="499"/>
    </row>
    <row r="204" spans="1:26" s="155" customFormat="1" ht="16.5" outlineLevel="1" thickBot="1">
      <c r="A204" s="127"/>
      <c r="B204" s="127" t="s">
        <v>99</v>
      </c>
      <c r="C204" s="287"/>
      <c r="D204" s="288"/>
      <c r="E204" s="216"/>
      <c r="F204" s="216"/>
      <c r="G204" s="216"/>
      <c r="H204" s="216"/>
      <c r="I204" s="216"/>
      <c r="J204" s="216"/>
      <c r="K204" s="217"/>
      <c r="L204" s="218"/>
      <c r="M204" s="218"/>
      <c r="N204" s="219"/>
      <c r="O204" s="218"/>
      <c r="P204" s="218"/>
      <c r="Q204" s="218"/>
      <c r="R204" s="218"/>
      <c r="S204" s="219"/>
      <c r="T204" s="219"/>
      <c r="U204" s="220"/>
      <c r="V204" s="499"/>
      <c r="W204" s="494"/>
      <c r="X204" s="499"/>
      <c r="Y204" s="494"/>
      <c r="Z204" s="499"/>
    </row>
    <row r="205" spans="1:26" s="155" customFormat="1" ht="32.25" outlineLevel="1" thickBot="1">
      <c r="A205" s="144"/>
      <c r="B205" s="144" t="s">
        <v>0</v>
      </c>
      <c r="C205" s="290" t="s">
        <v>100</v>
      </c>
      <c r="D205" s="296">
        <f>'Mo. Targets'!O178</f>
        <v>12</v>
      </c>
      <c r="E205" s="296">
        <f>'Mo. Targets'!C178</f>
        <v>1</v>
      </c>
      <c r="F205" s="296">
        <f>'Mo. Targets'!Q178</f>
        <v>1</v>
      </c>
      <c r="G205" s="296">
        <f>'Mo. Accom'!C178</f>
        <v>0</v>
      </c>
      <c r="H205" s="296">
        <f>'Mo. Accom'!O178</f>
        <v>0</v>
      </c>
      <c r="I205" s="292">
        <f>IFERROR(G205/E205,"-")</f>
        <v>0</v>
      </c>
      <c r="J205" s="292">
        <f>IFERROR(H205/F205,"-")</f>
        <v>0</v>
      </c>
      <c r="K205" s="293"/>
      <c r="L205" s="294"/>
      <c r="M205" s="294"/>
      <c r="N205" s="293"/>
      <c r="O205" s="294"/>
      <c r="P205" s="294"/>
      <c r="Q205" s="294"/>
      <c r="R205" s="294"/>
      <c r="S205" s="293"/>
      <c r="T205" s="293"/>
      <c r="U205" s="295"/>
      <c r="V205" s="499"/>
      <c r="W205" s="494"/>
      <c r="X205" s="499"/>
      <c r="Y205" s="494"/>
      <c r="Z205" s="499"/>
    </row>
    <row r="206" spans="1:26" s="155" customFormat="1" ht="16.5" outlineLevel="1" thickBot="1">
      <c r="A206" s="127"/>
      <c r="B206" s="127" t="s">
        <v>101</v>
      </c>
      <c r="C206" s="287"/>
      <c r="D206" s="288"/>
      <c r="E206" s="216"/>
      <c r="F206" s="216"/>
      <c r="G206" s="216"/>
      <c r="H206" s="216"/>
      <c r="I206" s="216"/>
      <c r="J206" s="216"/>
      <c r="K206" s="217"/>
      <c r="L206" s="218"/>
      <c r="M206" s="218"/>
      <c r="N206" s="219"/>
      <c r="O206" s="218"/>
      <c r="P206" s="218"/>
      <c r="Q206" s="218"/>
      <c r="R206" s="218"/>
      <c r="S206" s="219"/>
      <c r="T206" s="219"/>
      <c r="U206" s="220"/>
      <c r="V206" s="499"/>
      <c r="W206" s="494"/>
      <c r="X206" s="499"/>
      <c r="Y206" s="494"/>
      <c r="Z206" s="499"/>
    </row>
    <row r="207" spans="1:26" s="155" customFormat="1" ht="16.5" outlineLevel="1" thickBot="1">
      <c r="A207" s="144"/>
      <c r="B207" s="144" t="s">
        <v>0</v>
      </c>
      <c r="C207" s="289" t="s">
        <v>102</v>
      </c>
      <c r="D207" s="296">
        <f>'Mo. Targets'!O180</f>
        <v>5</v>
      </c>
      <c r="E207" s="296">
        <f>'Mo. Targets'!C180</f>
        <v>0</v>
      </c>
      <c r="F207" s="296">
        <f>'Mo. Targets'!Q180</f>
        <v>0</v>
      </c>
      <c r="G207" s="296">
        <f>'Mo. Accom'!C180</f>
        <v>0</v>
      </c>
      <c r="H207" s="296">
        <f>'Mo. Accom'!O180</f>
        <v>0</v>
      </c>
      <c r="I207" s="292" t="str">
        <f>IFERROR(G207/E207,"-")</f>
        <v>-</v>
      </c>
      <c r="J207" s="292" t="str">
        <f>IFERROR(H207/F207,"-")</f>
        <v>-</v>
      </c>
      <c r="K207" s="293"/>
      <c r="L207" s="294"/>
      <c r="M207" s="294"/>
      <c r="N207" s="293"/>
      <c r="O207" s="294"/>
      <c r="P207" s="294"/>
      <c r="Q207" s="294"/>
      <c r="R207" s="294"/>
      <c r="S207" s="293"/>
      <c r="T207" s="293"/>
      <c r="U207" s="295"/>
      <c r="V207" s="499"/>
      <c r="W207" s="494"/>
      <c r="X207" s="499"/>
      <c r="Y207" s="494"/>
      <c r="Z207" s="499"/>
    </row>
    <row r="208" spans="1:26" s="155" customFormat="1" ht="16.5" outlineLevel="1" thickBot="1">
      <c r="A208" s="127"/>
      <c r="B208" s="127" t="s">
        <v>103</v>
      </c>
      <c r="C208" s="287"/>
      <c r="D208" s="159"/>
      <c r="E208" s="216"/>
      <c r="F208" s="216"/>
      <c r="G208" s="216"/>
      <c r="H208" s="216"/>
      <c r="I208" s="216"/>
      <c r="J208" s="216"/>
      <c r="K208" s="217"/>
      <c r="L208" s="218"/>
      <c r="M208" s="218"/>
      <c r="N208" s="219"/>
      <c r="O208" s="218"/>
      <c r="P208" s="218"/>
      <c r="Q208" s="218"/>
      <c r="R208" s="218"/>
      <c r="S208" s="219"/>
      <c r="T208" s="219"/>
      <c r="U208" s="220"/>
      <c r="V208" s="499"/>
      <c r="W208" s="494"/>
      <c r="X208" s="499"/>
      <c r="Y208" s="494"/>
      <c r="Z208" s="499"/>
    </row>
    <row r="209" spans="1:26" s="155" customFormat="1" ht="15.75" outlineLevel="1">
      <c r="A209" s="147"/>
      <c r="B209" s="147" t="s">
        <v>104</v>
      </c>
      <c r="C209" s="309"/>
      <c r="D209" s="310"/>
      <c r="E209" s="228"/>
      <c r="F209" s="228"/>
      <c r="G209" s="228"/>
      <c r="H209" s="228"/>
      <c r="I209" s="228"/>
      <c r="J209" s="228"/>
      <c r="K209" s="229"/>
      <c r="L209" s="230"/>
      <c r="M209" s="230"/>
      <c r="N209" s="231"/>
      <c r="O209" s="230"/>
      <c r="P209" s="230"/>
      <c r="Q209" s="230"/>
      <c r="R209" s="230"/>
      <c r="S209" s="231"/>
      <c r="T209" s="231"/>
      <c r="U209" s="232"/>
      <c r="V209" s="499"/>
      <c r="W209" s="494"/>
      <c r="X209" s="499"/>
      <c r="Y209" s="494"/>
      <c r="Z209" s="499"/>
    </row>
    <row r="210" spans="1:26" s="155" customFormat="1" ht="15.75" outlineLevel="1">
      <c r="A210" s="149"/>
      <c r="B210" s="149" t="s">
        <v>105</v>
      </c>
      <c r="C210" s="359"/>
      <c r="D210" s="322"/>
      <c r="E210" s="299"/>
      <c r="F210" s="299"/>
      <c r="G210" s="299"/>
      <c r="H210" s="299"/>
      <c r="I210" s="299"/>
      <c r="J210" s="299"/>
      <c r="K210" s="192"/>
      <c r="L210" s="300"/>
      <c r="M210" s="300"/>
      <c r="N210" s="194"/>
      <c r="O210" s="300"/>
      <c r="P210" s="300"/>
      <c r="Q210" s="300"/>
      <c r="R210" s="300"/>
      <c r="S210" s="194"/>
      <c r="T210" s="194"/>
      <c r="U210" s="301"/>
      <c r="V210" s="499"/>
      <c r="W210" s="494"/>
      <c r="X210" s="499"/>
      <c r="Y210" s="494"/>
      <c r="Z210" s="499"/>
    </row>
    <row r="211" spans="1:26" s="155" customFormat="1" ht="16.5" outlineLevel="1" thickBot="1">
      <c r="A211" s="153"/>
      <c r="B211" s="153" t="s">
        <v>106</v>
      </c>
      <c r="C211" s="360"/>
      <c r="D211" s="361"/>
      <c r="E211" s="362"/>
      <c r="F211" s="362"/>
      <c r="G211" s="362"/>
      <c r="H211" s="362"/>
      <c r="I211" s="362"/>
      <c r="J211" s="362"/>
      <c r="K211" s="363"/>
      <c r="L211" s="364"/>
      <c r="M211" s="364"/>
      <c r="N211" s="365"/>
      <c r="O211" s="364"/>
      <c r="P211" s="364"/>
      <c r="Q211" s="364"/>
      <c r="R211" s="364"/>
      <c r="S211" s="365"/>
      <c r="T211" s="365"/>
      <c r="U211" s="366"/>
      <c r="V211" s="499"/>
      <c r="W211" s="494"/>
      <c r="X211" s="499"/>
      <c r="Y211" s="494"/>
      <c r="Z211" s="499"/>
    </row>
    <row r="212" spans="1:26" s="155" customFormat="1" ht="16.5" outlineLevel="1" thickBot="1">
      <c r="A212" s="127"/>
      <c r="B212" s="127" t="s">
        <v>19</v>
      </c>
      <c r="C212" s="287"/>
      <c r="D212" s="159"/>
      <c r="E212" s="216"/>
      <c r="F212" s="216"/>
      <c r="G212" s="216"/>
      <c r="H212" s="216"/>
      <c r="I212" s="216"/>
      <c r="J212" s="216"/>
      <c r="K212" s="217"/>
      <c r="L212" s="218"/>
      <c r="M212" s="218"/>
      <c r="N212" s="219"/>
      <c r="O212" s="218"/>
      <c r="P212" s="218"/>
      <c r="Q212" s="218"/>
      <c r="R212" s="218"/>
      <c r="S212" s="219"/>
      <c r="T212" s="219"/>
      <c r="U212" s="220"/>
      <c r="V212" s="499"/>
      <c r="W212" s="494"/>
      <c r="X212" s="499"/>
      <c r="Y212" s="494"/>
      <c r="Z212" s="499"/>
    </row>
    <row r="213" spans="1:26" s="155" customFormat="1" ht="15.75" outlineLevel="1">
      <c r="A213" s="147" t="s">
        <v>319</v>
      </c>
      <c r="B213" s="147" t="s">
        <v>107</v>
      </c>
      <c r="C213" s="309"/>
      <c r="D213" s="310"/>
      <c r="E213" s="228"/>
      <c r="F213" s="228"/>
      <c r="G213" s="228"/>
      <c r="H213" s="228"/>
      <c r="I213" s="228"/>
      <c r="J213" s="228"/>
      <c r="K213" s="229"/>
      <c r="L213" s="230"/>
      <c r="M213" s="230"/>
      <c r="N213" s="231"/>
      <c r="O213" s="230"/>
      <c r="P213" s="230"/>
      <c r="Q213" s="230"/>
      <c r="R213" s="230"/>
      <c r="S213" s="231"/>
      <c r="T213" s="231"/>
      <c r="U213" s="232"/>
      <c r="V213" s="499"/>
      <c r="W213" s="494"/>
      <c r="X213" s="499"/>
      <c r="Y213" s="494"/>
      <c r="Z213" s="499"/>
    </row>
    <row r="214" spans="1:26" s="155" customFormat="1" ht="15.75" outlineLevel="1">
      <c r="A214" s="153" t="s">
        <v>320</v>
      </c>
      <c r="B214" s="153" t="s">
        <v>108</v>
      </c>
      <c r="C214" s="360"/>
      <c r="D214" s="361"/>
      <c r="E214" s="362"/>
      <c r="F214" s="362"/>
      <c r="G214" s="362"/>
      <c r="H214" s="362"/>
      <c r="I214" s="362"/>
      <c r="J214" s="362"/>
      <c r="K214" s="363"/>
      <c r="L214" s="364"/>
      <c r="M214" s="364"/>
      <c r="N214" s="365"/>
      <c r="O214" s="364"/>
      <c r="P214" s="364"/>
      <c r="Q214" s="364"/>
      <c r="R214" s="364"/>
      <c r="S214" s="365"/>
      <c r="T214" s="365"/>
      <c r="U214" s="366"/>
      <c r="V214" s="499"/>
      <c r="W214" s="494"/>
      <c r="X214" s="499"/>
      <c r="Y214" s="494"/>
      <c r="Z214" s="499"/>
    </row>
    <row r="215" spans="1:26" s="155" customFormat="1" ht="15.75" outlineLevel="1">
      <c r="A215" s="149" t="s">
        <v>321</v>
      </c>
      <c r="B215" s="149" t="s">
        <v>109</v>
      </c>
      <c r="C215" s="359"/>
      <c r="D215" s="322"/>
      <c r="E215" s="299"/>
      <c r="F215" s="299"/>
      <c r="G215" s="299"/>
      <c r="H215" s="299"/>
      <c r="I215" s="299"/>
      <c r="J215" s="299"/>
      <c r="K215" s="192"/>
      <c r="L215" s="367">
        <f>SUM(L216:L242)</f>
        <v>10474428.18</v>
      </c>
      <c r="M215" s="367">
        <f t="shared" ref="M215:R215" si="105">SUM(M216:M242)</f>
        <v>10474428.18</v>
      </c>
      <c r="N215" s="368">
        <f t="shared" ref="N215" si="106">IFERROR(M215/L215,"-")</f>
        <v>1</v>
      </c>
      <c r="O215" s="367">
        <f t="shared" si="105"/>
        <v>1131897.6099999996</v>
      </c>
      <c r="P215" s="367">
        <f t="shared" si="105"/>
        <v>10462273.67</v>
      </c>
      <c r="Q215" s="367">
        <f t="shared" si="105"/>
        <v>1131897.6099999996</v>
      </c>
      <c r="R215" s="367">
        <f t="shared" si="105"/>
        <v>10462273.67</v>
      </c>
      <c r="S215" s="368">
        <f t="shared" ref="S215" si="107">IFERROR(P215/L215,"-")</f>
        <v>0.99883960157145302</v>
      </c>
      <c r="T215" s="368">
        <f t="shared" ref="T215" si="108">IFERROR(R215/P215,"-")</f>
        <v>1</v>
      </c>
      <c r="U215" s="301"/>
      <c r="V215" s="499"/>
      <c r="W215" s="494"/>
      <c r="X215" s="499"/>
      <c r="Y215" s="494"/>
      <c r="Z215" s="499"/>
    </row>
    <row r="216" spans="1:26" s="155" customFormat="1" ht="15.75" outlineLevel="1">
      <c r="A216" s="147" t="s">
        <v>322</v>
      </c>
      <c r="B216" s="147" t="s">
        <v>110</v>
      </c>
      <c r="C216" s="369"/>
      <c r="D216" s="370"/>
      <c r="E216" s="371"/>
      <c r="F216" s="371"/>
      <c r="G216" s="371"/>
      <c r="H216" s="371"/>
      <c r="I216" s="371"/>
      <c r="J216" s="371"/>
      <c r="K216" s="229"/>
      <c r="L216" s="372"/>
      <c r="M216" s="372"/>
      <c r="N216" s="231"/>
      <c r="O216" s="372"/>
      <c r="P216" s="372"/>
      <c r="Q216" s="372"/>
      <c r="R216" s="372"/>
      <c r="S216" s="231"/>
      <c r="T216" s="231"/>
      <c r="U216" s="373"/>
      <c r="V216" s="499"/>
      <c r="W216" s="494"/>
      <c r="X216" s="499"/>
      <c r="Y216" s="494"/>
      <c r="Z216" s="499"/>
    </row>
    <row r="217" spans="1:26" s="155" customFormat="1" ht="15.75" outlineLevel="1">
      <c r="A217" s="148"/>
      <c r="B217" s="148" t="s">
        <v>0</v>
      </c>
      <c r="C217" s="374" t="s">
        <v>111</v>
      </c>
      <c r="D217" s="199"/>
      <c r="E217" s="181"/>
      <c r="F217" s="181"/>
      <c r="G217" s="181"/>
      <c r="H217" s="181"/>
      <c r="I217" s="181"/>
      <c r="J217" s="181"/>
      <c r="K217" s="182"/>
      <c r="L217" s="183"/>
      <c r="M217" s="183"/>
      <c r="N217" s="184"/>
      <c r="O217" s="183"/>
      <c r="P217" s="183"/>
      <c r="Q217" s="183"/>
      <c r="R217" s="183"/>
      <c r="S217" s="184"/>
      <c r="T217" s="184"/>
      <c r="U217" s="185"/>
      <c r="V217" s="499"/>
      <c r="W217" s="494"/>
      <c r="X217" s="499"/>
      <c r="Y217" s="494"/>
      <c r="Z217" s="499"/>
    </row>
    <row r="218" spans="1:26" s="155" customFormat="1" ht="15.75" outlineLevel="1">
      <c r="A218" s="145"/>
      <c r="B218" s="145" t="s">
        <v>0</v>
      </c>
      <c r="C218" s="173" t="s">
        <v>112</v>
      </c>
      <c r="D218" s="302">
        <f>'Mo. Targets'!O191</f>
        <v>11</v>
      </c>
      <c r="E218" s="302">
        <f>'Mo. Targets'!C191</f>
        <v>0</v>
      </c>
      <c r="F218" s="302">
        <f>'Mo. Targets'!Q191</f>
        <v>0</v>
      </c>
      <c r="G218" s="302">
        <f>'Mo. Accom'!C191</f>
        <v>0</v>
      </c>
      <c r="H218" s="302">
        <f>'Mo. Accom'!O191</f>
        <v>0</v>
      </c>
      <c r="I218" s="176" t="str">
        <f t="shared" ref="I218:J220" si="109">IFERROR(G218/E218,"-")</f>
        <v>-</v>
      </c>
      <c r="J218" s="176" t="str">
        <f t="shared" si="109"/>
        <v>-</v>
      </c>
      <c r="K218" s="177"/>
      <c r="L218" s="178">
        <f>6949000+395000+395000+395000+220000-200000</f>
        <v>8154000</v>
      </c>
      <c r="M218" s="178">
        <f>L218</f>
        <v>8154000</v>
      </c>
      <c r="N218" s="177">
        <f t="shared" ref="N218:N226" si="110">IFERROR(M218/L218,"-")</f>
        <v>1</v>
      </c>
      <c r="O218" s="178">
        <v>563323.84999999963</v>
      </c>
      <c r="P218" s="178">
        <v>8148379.25</v>
      </c>
      <c r="Q218" s="178">
        <v>563323.84999999963</v>
      </c>
      <c r="R218" s="178">
        <v>8148379.25</v>
      </c>
      <c r="S218" s="177">
        <f>IFERROR(P218/L218,"-")</f>
        <v>0.99931067574196708</v>
      </c>
      <c r="T218" s="177">
        <f t="shared" ref="T218:T221" si="111">IFERROR(R218/P218,"-")</f>
        <v>1</v>
      </c>
      <c r="U218" s="179"/>
      <c r="V218" s="500">
        <f>W218-P218</f>
        <v>0</v>
      </c>
      <c r="W218" s="495">
        <v>8148379.25</v>
      </c>
      <c r="X218" s="500">
        <f>Y218-R218</f>
        <v>0</v>
      </c>
      <c r="Y218" s="495">
        <v>8148379.25</v>
      </c>
      <c r="Z218" s="500">
        <f>W218-Y218</f>
        <v>0</v>
      </c>
    </row>
    <row r="219" spans="1:26" s="155" customFormat="1" ht="15.75" outlineLevel="1">
      <c r="A219" s="145"/>
      <c r="B219" s="145" t="s">
        <v>0</v>
      </c>
      <c r="C219" s="173" t="s">
        <v>113</v>
      </c>
      <c r="D219" s="302">
        <f>'Mo. Targets'!O192</f>
        <v>11</v>
      </c>
      <c r="E219" s="302">
        <f>'Mo. Targets'!C192</f>
        <v>0</v>
      </c>
      <c r="F219" s="302">
        <f>'Mo. Targets'!Q192</f>
        <v>0</v>
      </c>
      <c r="G219" s="302">
        <f>'Mo. Accom'!C192</f>
        <v>0</v>
      </c>
      <c r="H219" s="302">
        <f>'Mo. Accom'!O192</f>
        <v>0</v>
      </c>
      <c r="I219" s="176" t="str">
        <f t="shared" si="109"/>
        <v>-</v>
      </c>
      <c r="J219" s="176" t="str">
        <f t="shared" si="109"/>
        <v>-</v>
      </c>
      <c r="K219" s="177"/>
      <c r="L219" s="178">
        <f>395000-395000</f>
        <v>0</v>
      </c>
      <c r="M219" s="178">
        <f>L219</f>
        <v>0</v>
      </c>
      <c r="N219" s="177" t="str">
        <f t="shared" si="110"/>
        <v>-</v>
      </c>
      <c r="O219" s="178"/>
      <c r="P219" s="178"/>
      <c r="Q219" s="178"/>
      <c r="R219" s="178"/>
      <c r="S219" s="177" t="str">
        <f t="shared" ref="S219:S221" si="112">IFERROR(P219/L219,"-")</f>
        <v>-</v>
      </c>
      <c r="T219" s="177" t="str">
        <f t="shared" si="111"/>
        <v>-</v>
      </c>
      <c r="U219" s="179"/>
      <c r="V219" s="500">
        <f>W219-P219</f>
        <v>0</v>
      </c>
      <c r="W219" s="495"/>
      <c r="X219" s="500">
        <f>Y219-R219</f>
        <v>0</v>
      </c>
      <c r="Y219" s="495"/>
      <c r="Z219" s="500">
        <f>W219-Y219</f>
        <v>0</v>
      </c>
    </row>
    <row r="220" spans="1:26" s="155" customFormat="1" ht="15.75" outlineLevel="1">
      <c r="A220" s="145"/>
      <c r="B220" s="145" t="s">
        <v>0</v>
      </c>
      <c r="C220" s="173" t="s">
        <v>114</v>
      </c>
      <c r="D220" s="302">
        <f>'Mo. Targets'!O193</f>
        <v>1</v>
      </c>
      <c r="E220" s="302">
        <f>'Mo. Targets'!C193</f>
        <v>0</v>
      </c>
      <c r="F220" s="302">
        <f>'Mo. Targets'!Q193</f>
        <v>0</v>
      </c>
      <c r="G220" s="302">
        <f>'Mo. Accom'!C193</f>
        <v>0</v>
      </c>
      <c r="H220" s="302">
        <f>'Mo. Accom'!O193</f>
        <v>0</v>
      </c>
      <c r="I220" s="176" t="str">
        <f t="shared" si="109"/>
        <v>-</v>
      </c>
      <c r="J220" s="176" t="str">
        <f t="shared" si="109"/>
        <v>-</v>
      </c>
      <c r="K220" s="177"/>
      <c r="L220" s="178">
        <v>268000</v>
      </c>
      <c r="M220" s="178">
        <f>L220</f>
        <v>268000</v>
      </c>
      <c r="N220" s="177">
        <f t="shared" si="110"/>
        <v>1</v>
      </c>
      <c r="O220" s="178">
        <v>150016.10999999999</v>
      </c>
      <c r="P220" s="178">
        <v>262147.82</v>
      </c>
      <c r="Q220" s="178">
        <v>150016.10999999999</v>
      </c>
      <c r="R220" s="178">
        <v>262147.82</v>
      </c>
      <c r="S220" s="177">
        <f t="shared" si="112"/>
        <v>0.97816350746268654</v>
      </c>
      <c r="T220" s="177">
        <f t="shared" si="111"/>
        <v>1</v>
      </c>
      <c r="U220" s="179"/>
      <c r="V220" s="500">
        <f>W220-P220</f>
        <v>0</v>
      </c>
      <c r="W220" s="495">
        <v>262147.82</v>
      </c>
      <c r="X220" s="500">
        <f>Y220-R220</f>
        <v>0</v>
      </c>
      <c r="Y220" s="495">
        <v>262147.82</v>
      </c>
      <c r="Z220" s="500">
        <f>W220-Y220</f>
        <v>0</v>
      </c>
    </row>
    <row r="221" spans="1:26" s="155" customFormat="1" ht="15.75" outlineLevel="1">
      <c r="A221" s="148"/>
      <c r="B221" s="148" t="s">
        <v>0</v>
      </c>
      <c r="C221" s="374" t="s">
        <v>115</v>
      </c>
      <c r="D221" s="199"/>
      <c r="E221" s="181"/>
      <c r="F221" s="181"/>
      <c r="G221" s="181"/>
      <c r="H221" s="181"/>
      <c r="I221" s="181"/>
      <c r="J221" s="181"/>
      <c r="K221" s="182"/>
      <c r="L221" s="183">
        <f>395000-395000</f>
        <v>0</v>
      </c>
      <c r="M221" s="183">
        <f>L221</f>
        <v>0</v>
      </c>
      <c r="N221" s="184" t="str">
        <f t="shared" si="110"/>
        <v>-</v>
      </c>
      <c r="O221" s="183"/>
      <c r="P221" s="183"/>
      <c r="Q221" s="183"/>
      <c r="R221" s="183"/>
      <c r="S221" s="184" t="str">
        <f t="shared" si="112"/>
        <v>-</v>
      </c>
      <c r="T221" s="184" t="str">
        <f t="shared" si="111"/>
        <v>-</v>
      </c>
      <c r="U221" s="185"/>
      <c r="V221" s="500">
        <f>W221-P221</f>
        <v>0</v>
      </c>
      <c r="W221" s="495"/>
      <c r="X221" s="500">
        <f>Y221-R221</f>
        <v>0</v>
      </c>
      <c r="Y221" s="495"/>
      <c r="Z221" s="500">
        <f>W221-Y221</f>
        <v>0</v>
      </c>
    </row>
    <row r="222" spans="1:26" s="155" customFormat="1" ht="15.75" outlineLevel="1">
      <c r="A222" s="145"/>
      <c r="B222" s="145" t="s">
        <v>0</v>
      </c>
      <c r="C222" s="173" t="s">
        <v>116</v>
      </c>
      <c r="D222" s="302">
        <f>'Mo. Targets'!O195</f>
        <v>23</v>
      </c>
      <c r="E222" s="302">
        <f>'Mo. Targets'!C195</f>
        <v>0</v>
      </c>
      <c r="F222" s="302">
        <f>'Mo. Targets'!Q195</f>
        <v>0</v>
      </c>
      <c r="G222" s="302">
        <f>'Mo. Accom'!C195</f>
        <v>0</v>
      </c>
      <c r="H222" s="302">
        <f>'Mo. Accom'!O195</f>
        <v>0</v>
      </c>
      <c r="I222" s="176" t="str">
        <f>IFERROR(G222/E222,"-")</f>
        <v>-</v>
      </c>
      <c r="J222" s="176" t="str">
        <f>IFERROR(H222/F222,"-")</f>
        <v>-</v>
      </c>
      <c r="K222" s="177"/>
      <c r="L222" s="178"/>
      <c r="M222" s="178"/>
      <c r="N222" s="177"/>
      <c r="O222" s="178"/>
      <c r="P222" s="178"/>
      <c r="Q222" s="178"/>
      <c r="R222" s="178"/>
      <c r="S222" s="177"/>
      <c r="T222" s="177"/>
      <c r="U222" s="179"/>
      <c r="V222" s="499"/>
      <c r="W222" s="494"/>
      <c r="X222" s="499"/>
      <c r="Y222" s="494"/>
      <c r="Z222" s="499"/>
    </row>
    <row r="223" spans="1:26" s="155" customFormat="1" ht="15.75" outlineLevel="1">
      <c r="A223" s="145"/>
      <c r="B223" s="145" t="s">
        <v>0</v>
      </c>
      <c r="C223" s="173" t="s">
        <v>117</v>
      </c>
      <c r="D223" s="302">
        <f>'Mo. Targets'!O196</f>
        <v>23</v>
      </c>
      <c r="E223" s="302">
        <f>'Mo. Targets'!C196</f>
        <v>0</v>
      </c>
      <c r="F223" s="302">
        <f>'Mo. Targets'!Q196</f>
        <v>0</v>
      </c>
      <c r="G223" s="302">
        <f>'Mo. Accom'!C196</f>
        <v>0</v>
      </c>
      <c r="H223" s="302">
        <f>'Mo. Accom'!O196</f>
        <v>0</v>
      </c>
      <c r="I223" s="176" t="str">
        <f>IFERROR(G223/E223,"-")</f>
        <v>-</v>
      </c>
      <c r="J223" s="176" t="str">
        <f>IFERROR(H223/F223,"-")</f>
        <v>-</v>
      </c>
      <c r="K223" s="177"/>
      <c r="L223" s="178"/>
      <c r="M223" s="178"/>
      <c r="N223" s="177" t="str">
        <f t="shared" si="110"/>
        <v>-</v>
      </c>
      <c r="O223" s="178"/>
      <c r="P223" s="178"/>
      <c r="Q223" s="178"/>
      <c r="R223" s="178"/>
      <c r="S223" s="177" t="str">
        <f t="shared" ref="S223:S226" si="113">IFERROR(P223/L223,"-")</f>
        <v>-</v>
      </c>
      <c r="T223" s="177" t="str">
        <f t="shared" ref="T223:T226" si="114">IFERROR(R223/P223,"-")</f>
        <v>-</v>
      </c>
      <c r="U223" s="179"/>
      <c r="V223" s="499"/>
      <c r="W223" s="494"/>
      <c r="X223" s="499"/>
      <c r="Y223" s="494"/>
      <c r="Z223" s="499"/>
    </row>
    <row r="224" spans="1:26" s="155" customFormat="1" ht="15.75" outlineLevel="1">
      <c r="A224" s="149" t="s">
        <v>323</v>
      </c>
      <c r="B224" s="149" t="s">
        <v>361</v>
      </c>
      <c r="C224" s="359"/>
      <c r="D224" s="199"/>
      <c r="E224" s="181"/>
      <c r="F224" s="181"/>
      <c r="G224" s="181"/>
      <c r="H224" s="181"/>
      <c r="I224" s="181"/>
      <c r="J224" s="181"/>
      <c r="K224" s="182"/>
      <c r="L224" s="183"/>
      <c r="M224" s="183"/>
      <c r="N224" s="184"/>
      <c r="O224" s="183"/>
      <c r="P224" s="183"/>
      <c r="Q224" s="183"/>
      <c r="R224" s="183"/>
      <c r="S224" s="184"/>
      <c r="T224" s="184"/>
      <c r="U224" s="185"/>
      <c r="V224" s="500"/>
      <c r="W224" s="495"/>
      <c r="X224" s="500"/>
      <c r="Y224" s="495"/>
      <c r="Z224" s="500"/>
    </row>
    <row r="225" spans="1:26" s="155" customFormat="1" ht="15.75" outlineLevel="1">
      <c r="A225" s="145"/>
      <c r="B225" s="145" t="s">
        <v>0</v>
      </c>
      <c r="C225" s="173" t="s">
        <v>362</v>
      </c>
      <c r="D225" s="302">
        <f>'Mo. Targets'!O198</f>
        <v>111</v>
      </c>
      <c r="E225" s="302">
        <f>'Mo. Targets'!C198</f>
        <v>0</v>
      </c>
      <c r="F225" s="302">
        <f>'Mo. Targets'!Q198</f>
        <v>0</v>
      </c>
      <c r="G225" s="302">
        <f>'Mo. Accom'!C198</f>
        <v>0</v>
      </c>
      <c r="H225" s="302">
        <f>'Mo. Accom'!O198</f>
        <v>0</v>
      </c>
      <c r="I225" s="176" t="str">
        <f>IFERROR(G225/E225,"-")</f>
        <v>-</v>
      </c>
      <c r="J225" s="176" t="str">
        <f>IFERROR(H225/F225,"-")</f>
        <v>-</v>
      </c>
      <c r="K225" s="177"/>
      <c r="L225" s="178">
        <f>1620455-703026.82</f>
        <v>917428.18</v>
      </c>
      <c r="M225" s="178">
        <f>L225</f>
        <v>917428.18</v>
      </c>
      <c r="N225" s="177"/>
      <c r="O225" s="178">
        <v>90755.529999999912</v>
      </c>
      <c r="P225" s="178">
        <v>917428.17999999993</v>
      </c>
      <c r="Q225" s="178">
        <v>90755.529999999912</v>
      </c>
      <c r="R225" s="178">
        <v>917428.17999999993</v>
      </c>
      <c r="S225" s="177">
        <f t="shared" ref="S225" si="115">IFERROR(P225/L225,"-")</f>
        <v>0.99999999999999989</v>
      </c>
      <c r="T225" s="177">
        <f t="shared" ref="T225" si="116">IFERROR(R225/P225,"-")</f>
        <v>1</v>
      </c>
      <c r="U225" s="179"/>
      <c r="V225" s="500">
        <f>W225-P225</f>
        <v>0</v>
      </c>
      <c r="W225" s="495">
        <v>917428.17999999993</v>
      </c>
      <c r="X225" s="500">
        <f>Y225-R225</f>
        <v>0</v>
      </c>
      <c r="Y225" s="495">
        <v>917428.17999999993</v>
      </c>
      <c r="Z225" s="500">
        <f>W225-Y225</f>
        <v>0</v>
      </c>
    </row>
    <row r="226" spans="1:26" s="155" customFormat="1" ht="15.75" outlineLevel="1">
      <c r="A226" s="149" t="s">
        <v>324</v>
      </c>
      <c r="B226" s="149" t="s">
        <v>118</v>
      </c>
      <c r="C226" s="359"/>
      <c r="D226" s="322"/>
      <c r="E226" s="375"/>
      <c r="F226" s="375"/>
      <c r="G226" s="375"/>
      <c r="H226" s="375"/>
      <c r="I226" s="375"/>
      <c r="J226" s="375"/>
      <c r="K226" s="192"/>
      <c r="L226" s="376">
        <f>395000-395000</f>
        <v>0</v>
      </c>
      <c r="M226" s="376">
        <f>L226</f>
        <v>0</v>
      </c>
      <c r="N226" s="194" t="str">
        <f t="shared" si="110"/>
        <v>-</v>
      </c>
      <c r="O226" s="376"/>
      <c r="P226" s="376"/>
      <c r="Q226" s="376"/>
      <c r="R226" s="376"/>
      <c r="S226" s="194" t="str">
        <f t="shared" si="113"/>
        <v>-</v>
      </c>
      <c r="T226" s="194" t="str">
        <f t="shared" si="114"/>
        <v>-</v>
      </c>
      <c r="U226" s="377"/>
      <c r="V226" s="500">
        <f>W226-P226</f>
        <v>0</v>
      </c>
      <c r="W226" s="495"/>
      <c r="X226" s="500">
        <f>Y226-R226</f>
        <v>0</v>
      </c>
      <c r="Y226" s="495"/>
      <c r="Z226" s="500">
        <f>W226-Y226</f>
        <v>0</v>
      </c>
    </row>
    <row r="227" spans="1:26" s="155" customFormat="1" ht="15.75" outlineLevel="1">
      <c r="A227" s="145"/>
      <c r="B227" s="145" t="s">
        <v>0</v>
      </c>
      <c r="C227" s="173" t="s">
        <v>119</v>
      </c>
      <c r="D227" s="302">
        <f>'Mo. Targets'!O200</f>
        <v>324</v>
      </c>
      <c r="E227" s="302">
        <f>'Mo. Targets'!C200</f>
        <v>27</v>
      </c>
      <c r="F227" s="302">
        <f>'Mo. Targets'!Q200</f>
        <v>27</v>
      </c>
      <c r="G227" s="302">
        <f>'Mo. Accom'!C200</f>
        <v>0</v>
      </c>
      <c r="H227" s="302">
        <f>'Mo. Accom'!O200</f>
        <v>0</v>
      </c>
      <c r="I227" s="176">
        <f t="shared" ref="I227:J232" si="117">IFERROR(G227/E227,"-")</f>
        <v>0</v>
      </c>
      <c r="J227" s="176">
        <f t="shared" si="117"/>
        <v>0</v>
      </c>
      <c r="K227" s="177"/>
      <c r="L227" s="178"/>
      <c r="M227" s="178"/>
      <c r="N227" s="177"/>
      <c r="O227" s="178"/>
      <c r="P227" s="178"/>
      <c r="Q227" s="178"/>
      <c r="R227" s="178"/>
      <c r="S227" s="177"/>
      <c r="T227" s="177"/>
      <c r="U227" s="306"/>
      <c r="V227" s="499"/>
      <c r="W227" s="494"/>
      <c r="X227" s="499"/>
      <c r="Y227" s="494"/>
      <c r="Z227" s="499"/>
    </row>
    <row r="228" spans="1:26" s="155" customFormat="1" ht="15.75" outlineLevel="1">
      <c r="A228" s="145"/>
      <c r="B228" s="145" t="s">
        <v>0</v>
      </c>
      <c r="C228" s="173" t="s">
        <v>120</v>
      </c>
      <c r="D228" s="302">
        <f>'Mo. Targets'!O201</f>
        <v>500</v>
      </c>
      <c r="E228" s="302">
        <f>'Mo. Targets'!C201</f>
        <v>40</v>
      </c>
      <c r="F228" s="302">
        <f>'Mo. Targets'!Q201</f>
        <v>40</v>
      </c>
      <c r="G228" s="302">
        <f>'Mo. Accom'!C201</f>
        <v>0</v>
      </c>
      <c r="H228" s="302">
        <f>'Mo. Accom'!O201</f>
        <v>0</v>
      </c>
      <c r="I228" s="176">
        <f t="shared" si="117"/>
        <v>0</v>
      </c>
      <c r="J228" s="176">
        <f t="shared" si="117"/>
        <v>0</v>
      </c>
      <c r="K228" s="177"/>
      <c r="L228" s="178"/>
      <c r="M228" s="178"/>
      <c r="N228" s="177"/>
      <c r="O228" s="178"/>
      <c r="P228" s="178"/>
      <c r="Q228" s="178"/>
      <c r="R228" s="178"/>
      <c r="S228" s="177"/>
      <c r="T228" s="177"/>
      <c r="U228" s="179"/>
      <c r="V228" s="499"/>
      <c r="W228" s="494"/>
      <c r="X228" s="499"/>
      <c r="Y228" s="494"/>
      <c r="Z228" s="499"/>
    </row>
    <row r="229" spans="1:26" s="155" customFormat="1" ht="15.75" outlineLevel="1">
      <c r="A229" s="145"/>
      <c r="B229" s="145" t="s">
        <v>0</v>
      </c>
      <c r="C229" s="173" t="s">
        <v>121</v>
      </c>
      <c r="D229" s="302">
        <f>'Mo. Targets'!O202</f>
        <v>60</v>
      </c>
      <c r="E229" s="302">
        <f>'Mo. Targets'!C202</f>
        <v>5</v>
      </c>
      <c r="F229" s="302">
        <f>'Mo. Targets'!Q202</f>
        <v>5</v>
      </c>
      <c r="G229" s="302">
        <f>'Mo. Accom'!C202</f>
        <v>0</v>
      </c>
      <c r="H229" s="302">
        <f>'Mo. Accom'!O202</f>
        <v>0</v>
      </c>
      <c r="I229" s="176">
        <f t="shared" si="117"/>
        <v>0</v>
      </c>
      <c r="J229" s="176">
        <f t="shared" si="117"/>
        <v>0</v>
      </c>
      <c r="K229" s="177"/>
      <c r="L229" s="178"/>
      <c r="M229" s="178"/>
      <c r="N229" s="177"/>
      <c r="O229" s="178"/>
      <c r="P229" s="178"/>
      <c r="Q229" s="178"/>
      <c r="R229" s="178"/>
      <c r="S229" s="177"/>
      <c r="T229" s="177"/>
      <c r="U229" s="179"/>
      <c r="V229" s="499"/>
      <c r="W229" s="494"/>
      <c r="X229" s="499"/>
      <c r="Y229" s="494"/>
      <c r="Z229" s="499"/>
    </row>
    <row r="230" spans="1:26" s="155" customFormat="1" ht="15.75" outlineLevel="1">
      <c r="A230" s="145"/>
      <c r="B230" s="145" t="s">
        <v>0</v>
      </c>
      <c r="C230" s="173" t="s">
        <v>122</v>
      </c>
      <c r="D230" s="302">
        <f>'Mo. Targets'!O203</f>
        <v>500</v>
      </c>
      <c r="E230" s="302">
        <f>'Mo. Targets'!C203</f>
        <v>40</v>
      </c>
      <c r="F230" s="302">
        <f>'Mo. Targets'!Q203</f>
        <v>40</v>
      </c>
      <c r="G230" s="302">
        <f>'Mo. Accom'!C203</f>
        <v>0</v>
      </c>
      <c r="H230" s="302">
        <f>'Mo. Accom'!O203</f>
        <v>0</v>
      </c>
      <c r="I230" s="176">
        <f t="shared" si="117"/>
        <v>0</v>
      </c>
      <c r="J230" s="176">
        <f t="shared" si="117"/>
        <v>0</v>
      </c>
      <c r="K230" s="177"/>
      <c r="L230" s="178"/>
      <c r="M230" s="178"/>
      <c r="N230" s="177"/>
      <c r="O230" s="178"/>
      <c r="P230" s="178"/>
      <c r="Q230" s="178"/>
      <c r="R230" s="178"/>
      <c r="S230" s="177"/>
      <c r="T230" s="177"/>
      <c r="U230" s="306"/>
      <c r="V230" s="499"/>
      <c r="W230" s="494"/>
      <c r="X230" s="499"/>
      <c r="Y230" s="494"/>
      <c r="Z230" s="499"/>
    </row>
    <row r="231" spans="1:26" s="155" customFormat="1" ht="15.75" outlineLevel="1">
      <c r="A231" s="145"/>
      <c r="B231" s="145" t="s">
        <v>0</v>
      </c>
      <c r="C231" s="173" t="s">
        <v>123</v>
      </c>
      <c r="D231" s="302">
        <f>'Mo. Targets'!O204</f>
        <v>2</v>
      </c>
      <c r="E231" s="302">
        <f>'Mo. Targets'!C204</f>
        <v>0</v>
      </c>
      <c r="F231" s="302">
        <f>'Mo. Targets'!Q204</f>
        <v>0</v>
      </c>
      <c r="G231" s="302">
        <f>'Mo. Accom'!C204</f>
        <v>0</v>
      </c>
      <c r="H231" s="302">
        <f>'Mo. Accom'!O204</f>
        <v>0</v>
      </c>
      <c r="I231" s="176" t="str">
        <f t="shared" si="117"/>
        <v>-</v>
      </c>
      <c r="J231" s="176" t="str">
        <f t="shared" si="117"/>
        <v>-</v>
      </c>
      <c r="K231" s="177"/>
      <c r="L231" s="178"/>
      <c r="M231" s="178"/>
      <c r="N231" s="177"/>
      <c r="O231" s="178"/>
      <c r="P231" s="178"/>
      <c r="Q231" s="178"/>
      <c r="R231" s="178"/>
      <c r="S231" s="177"/>
      <c r="T231" s="177"/>
      <c r="U231" s="306"/>
      <c r="V231" s="499"/>
      <c r="W231" s="494"/>
      <c r="X231" s="499"/>
      <c r="Y231" s="494"/>
      <c r="Z231" s="499"/>
    </row>
    <row r="232" spans="1:26" s="155" customFormat="1" ht="15.75" outlineLevel="1">
      <c r="A232" s="145"/>
      <c r="B232" s="145" t="s">
        <v>0</v>
      </c>
      <c r="C232" s="173" t="s">
        <v>124</v>
      </c>
      <c r="D232" s="302">
        <f>'Mo. Targets'!O205</f>
        <v>3</v>
      </c>
      <c r="E232" s="302">
        <f>'Mo. Targets'!C205</f>
        <v>0</v>
      </c>
      <c r="F232" s="302">
        <f>'Mo. Targets'!Q205</f>
        <v>0</v>
      </c>
      <c r="G232" s="302">
        <f>'Mo. Accom'!C205</f>
        <v>0</v>
      </c>
      <c r="H232" s="302">
        <f>'Mo. Accom'!O205</f>
        <v>0</v>
      </c>
      <c r="I232" s="176" t="str">
        <f t="shared" si="117"/>
        <v>-</v>
      </c>
      <c r="J232" s="176" t="str">
        <f t="shared" si="117"/>
        <v>-</v>
      </c>
      <c r="K232" s="177"/>
      <c r="L232" s="178"/>
      <c r="M232" s="178"/>
      <c r="N232" s="177"/>
      <c r="O232" s="178"/>
      <c r="P232" s="178"/>
      <c r="Q232" s="178"/>
      <c r="R232" s="178"/>
      <c r="S232" s="177"/>
      <c r="T232" s="177"/>
      <c r="U232" s="179"/>
      <c r="V232" s="499"/>
      <c r="W232" s="494"/>
      <c r="X232" s="499"/>
      <c r="Y232" s="494"/>
      <c r="Z232" s="499"/>
    </row>
    <row r="233" spans="1:26" s="155" customFormat="1" ht="15.75" outlineLevel="1">
      <c r="A233" s="149" t="s">
        <v>325</v>
      </c>
      <c r="B233" s="149" t="s">
        <v>125</v>
      </c>
      <c r="C233" s="359"/>
      <c r="D233" s="322"/>
      <c r="E233" s="375"/>
      <c r="F233" s="375"/>
      <c r="G233" s="375"/>
      <c r="H233" s="375"/>
      <c r="I233" s="375"/>
      <c r="J233" s="375"/>
      <c r="K233" s="192"/>
      <c r="L233" s="376"/>
      <c r="M233" s="376"/>
      <c r="N233" s="194"/>
      <c r="O233" s="376"/>
      <c r="P233" s="376"/>
      <c r="Q233" s="376"/>
      <c r="R233" s="376"/>
      <c r="S233" s="194"/>
      <c r="T233" s="194"/>
      <c r="U233" s="377"/>
      <c r="V233" s="499"/>
      <c r="W233" s="494"/>
      <c r="X233" s="499"/>
      <c r="Y233" s="494"/>
      <c r="Z233" s="499"/>
    </row>
    <row r="234" spans="1:26" s="155" customFormat="1" ht="15.75" outlineLevel="1">
      <c r="A234" s="145"/>
      <c r="B234" s="145" t="s">
        <v>0</v>
      </c>
      <c r="C234" s="173" t="s">
        <v>126</v>
      </c>
      <c r="D234" s="302">
        <f>'Mo. Targets'!O207</f>
        <v>4</v>
      </c>
      <c r="E234" s="302">
        <f>'Mo. Targets'!C207</f>
        <v>0</v>
      </c>
      <c r="F234" s="302">
        <f>'Mo. Targets'!Q207</f>
        <v>0</v>
      </c>
      <c r="G234" s="302">
        <f>'Mo. Accom'!C207</f>
        <v>0</v>
      </c>
      <c r="H234" s="302">
        <f>'Mo. Accom'!O207</f>
        <v>0</v>
      </c>
      <c r="I234" s="176" t="str">
        <f>IFERROR(G234/E234,"-")</f>
        <v>-</v>
      </c>
      <c r="J234" s="176" t="str">
        <f>IFERROR(H234/F234,"-")</f>
        <v>-</v>
      </c>
      <c r="K234" s="177"/>
      <c r="L234" s="178"/>
      <c r="M234" s="178"/>
      <c r="N234" s="177"/>
      <c r="O234" s="178"/>
      <c r="P234" s="178"/>
      <c r="Q234" s="178"/>
      <c r="R234" s="178"/>
      <c r="S234" s="177"/>
      <c r="T234" s="177"/>
      <c r="U234" s="179"/>
      <c r="V234" s="499"/>
      <c r="W234" s="494"/>
      <c r="X234" s="499"/>
      <c r="Y234" s="494"/>
      <c r="Z234" s="499"/>
    </row>
    <row r="235" spans="1:26" s="155" customFormat="1" ht="15.75" outlineLevel="1">
      <c r="A235" s="149" t="s">
        <v>326</v>
      </c>
      <c r="B235" s="149" t="s">
        <v>127</v>
      </c>
      <c r="C235" s="359"/>
      <c r="D235" s="322"/>
      <c r="E235" s="375"/>
      <c r="F235" s="375"/>
      <c r="G235" s="375"/>
      <c r="H235" s="375"/>
      <c r="I235" s="375"/>
      <c r="J235" s="375"/>
      <c r="K235" s="192"/>
      <c r="L235" s="376">
        <v>1108000</v>
      </c>
      <c r="M235" s="376">
        <f>L235</f>
        <v>1108000</v>
      </c>
      <c r="N235" s="194">
        <f t="shared" ref="N235" si="118">IFERROR(M235/L235,"-")</f>
        <v>1</v>
      </c>
      <c r="O235" s="376">
        <v>300904</v>
      </c>
      <c r="P235" s="376">
        <v>1107420.3</v>
      </c>
      <c r="Q235" s="376">
        <v>300904</v>
      </c>
      <c r="R235" s="376">
        <v>1107420.3</v>
      </c>
      <c r="S235" s="194">
        <f t="shared" ref="S235" si="119">IFERROR(P235/L235,"-")</f>
        <v>0.99947680505415171</v>
      </c>
      <c r="T235" s="194">
        <f t="shared" ref="T235" si="120">IFERROR(R235/P235,"-")</f>
        <v>1</v>
      </c>
      <c r="U235" s="377"/>
      <c r="V235" s="500">
        <f>W235-P235</f>
        <v>0</v>
      </c>
      <c r="W235" s="495">
        <v>1107420.3</v>
      </c>
      <c r="X235" s="500">
        <f>Y235-R235</f>
        <v>0</v>
      </c>
      <c r="Y235" s="495">
        <v>1107420.3</v>
      </c>
      <c r="Z235" s="500">
        <f>W235-Y235</f>
        <v>0</v>
      </c>
    </row>
    <row r="236" spans="1:26" s="155" customFormat="1" ht="15.75" outlineLevel="1">
      <c r="A236" s="145"/>
      <c r="B236" s="145" t="s">
        <v>0</v>
      </c>
      <c r="C236" s="173" t="s">
        <v>128</v>
      </c>
      <c r="D236" s="302">
        <f>'Mo. Targets'!O209</f>
        <v>12</v>
      </c>
      <c r="E236" s="302">
        <f>'Mo. Targets'!C209</f>
        <v>1</v>
      </c>
      <c r="F236" s="302">
        <f>'Mo. Targets'!Q209</f>
        <v>1</v>
      </c>
      <c r="G236" s="302">
        <f>'Mo. Accom'!C209</f>
        <v>0</v>
      </c>
      <c r="H236" s="302">
        <f>'Mo. Accom'!O209</f>
        <v>0</v>
      </c>
      <c r="I236" s="176">
        <f t="shared" ref="I236:J238" si="121">IFERROR(G236/E236,"-")</f>
        <v>0</v>
      </c>
      <c r="J236" s="176">
        <f t="shared" si="121"/>
        <v>0</v>
      </c>
      <c r="K236" s="177"/>
      <c r="L236" s="178"/>
      <c r="M236" s="178"/>
      <c r="N236" s="177"/>
      <c r="O236" s="178"/>
      <c r="P236" s="178"/>
      <c r="Q236" s="178"/>
      <c r="R236" s="178"/>
      <c r="S236" s="177"/>
      <c r="T236" s="177"/>
      <c r="U236" s="179"/>
      <c r="V236" s="499"/>
      <c r="W236" s="494"/>
      <c r="X236" s="499"/>
      <c r="Y236" s="494"/>
      <c r="Z236" s="499"/>
    </row>
    <row r="237" spans="1:26" s="155" customFormat="1" ht="15.75" outlineLevel="1">
      <c r="A237" s="145"/>
      <c r="B237" s="145" t="s">
        <v>0</v>
      </c>
      <c r="C237" s="173" t="s">
        <v>129</v>
      </c>
      <c r="D237" s="302">
        <f>'Mo. Targets'!O210</f>
        <v>7</v>
      </c>
      <c r="E237" s="302">
        <f>'Mo. Targets'!C210</f>
        <v>0</v>
      </c>
      <c r="F237" s="302">
        <f>'Mo. Targets'!Q210</f>
        <v>0</v>
      </c>
      <c r="G237" s="302">
        <f>'Mo. Accom'!C210</f>
        <v>0</v>
      </c>
      <c r="H237" s="302">
        <f>'Mo. Accom'!O210</f>
        <v>0</v>
      </c>
      <c r="I237" s="176" t="str">
        <f t="shared" si="121"/>
        <v>-</v>
      </c>
      <c r="J237" s="176" t="str">
        <f t="shared" si="121"/>
        <v>-</v>
      </c>
      <c r="K237" s="177"/>
      <c r="L237" s="178"/>
      <c r="M237" s="178"/>
      <c r="N237" s="177"/>
      <c r="O237" s="178"/>
      <c r="P237" s="178"/>
      <c r="Q237" s="178"/>
      <c r="R237" s="178"/>
      <c r="S237" s="177"/>
      <c r="T237" s="177"/>
      <c r="U237" s="113"/>
      <c r="V237" s="499"/>
      <c r="W237" s="494"/>
      <c r="X237" s="499"/>
      <c r="Y237" s="494"/>
      <c r="Z237" s="499"/>
    </row>
    <row r="238" spans="1:26" s="155" customFormat="1" ht="15.75" outlineLevel="1">
      <c r="A238" s="145"/>
      <c r="B238" s="145" t="s">
        <v>0</v>
      </c>
      <c r="C238" s="173" t="s">
        <v>130</v>
      </c>
      <c r="D238" s="302">
        <f>'Mo. Targets'!O211</f>
        <v>22</v>
      </c>
      <c r="E238" s="302">
        <f>'Mo. Targets'!C211</f>
        <v>0</v>
      </c>
      <c r="F238" s="302">
        <f>'Mo. Targets'!Q211</f>
        <v>0</v>
      </c>
      <c r="G238" s="302">
        <f>'Mo. Accom'!C211</f>
        <v>0</v>
      </c>
      <c r="H238" s="302">
        <f>'Mo. Accom'!O211</f>
        <v>0</v>
      </c>
      <c r="I238" s="176" t="str">
        <f t="shared" si="121"/>
        <v>-</v>
      </c>
      <c r="J238" s="176" t="str">
        <f t="shared" si="121"/>
        <v>-</v>
      </c>
      <c r="K238" s="177"/>
      <c r="L238" s="178"/>
      <c r="M238" s="178"/>
      <c r="N238" s="177"/>
      <c r="O238" s="178"/>
      <c r="P238" s="178"/>
      <c r="Q238" s="178"/>
      <c r="R238" s="178"/>
      <c r="S238" s="177"/>
      <c r="T238" s="177"/>
      <c r="U238" s="306"/>
      <c r="V238" s="499"/>
      <c r="W238" s="494"/>
      <c r="X238" s="499"/>
      <c r="Y238" s="494"/>
      <c r="Z238" s="499"/>
    </row>
    <row r="239" spans="1:26" s="155" customFormat="1" ht="15.75" outlineLevel="1">
      <c r="A239" s="149" t="s">
        <v>363</v>
      </c>
      <c r="B239" s="149" t="s">
        <v>131</v>
      </c>
      <c r="C239" s="359"/>
      <c r="D239" s="322"/>
      <c r="E239" s="375"/>
      <c r="F239" s="375"/>
      <c r="G239" s="375"/>
      <c r="H239" s="375"/>
      <c r="I239" s="375"/>
      <c r="J239" s="375"/>
      <c r="K239" s="192"/>
      <c r="L239" s="376">
        <v>27000</v>
      </c>
      <c r="M239" s="376">
        <f>L239</f>
        <v>27000</v>
      </c>
      <c r="N239" s="194">
        <f t="shared" ref="N239" si="122">IFERROR(M239/L239,"-")</f>
        <v>1</v>
      </c>
      <c r="O239" s="376">
        <v>26898.120000000003</v>
      </c>
      <c r="P239" s="376">
        <v>26898.120000000003</v>
      </c>
      <c r="Q239" s="376">
        <v>26898.120000000003</v>
      </c>
      <c r="R239" s="376">
        <v>26898.120000000003</v>
      </c>
      <c r="S239" s="194">
        <f t="shared" ref="S239" si="123">IFERROR(P239/L239,"-")</f>
        <v>0.99622666666666682</v>
      </c>
      <c r="T239" s="194">
        <f t="shared" ref="T239" si="124">IFERROR(R239/P239,"-")</f>
        <v>1</v>
      </c>
      <c r="U239" s="377"/>
      <c r="V239" s="500">
        <f>W239-P239</f>
        <v>0</v>
      </c>
      <c r="W239" s="495">
        <v>26898.120000000003</v>
      </c>
      <c r="X239" s="500">
        <f>Y239-R239</f>
        <v>0</v>
      </c>
      <c r="Y239" s="495">
        <v>26898.120000000003</v>
      </c>
      <c r="Z239" s="500">
        <f>W239-Y239</f>
        <v>0</v>
      </c>
    </row>
    <row r="240" spans="1:26" s="155" customFormat="1" ht="15.75" outlineLevel="1">
      <c r="A240" s="145"/>
      <c r="B240" s="145" t="s">
        <v>0</v>
      </c>
      <c r="C240" s="173" t="s">
        <v>132</v>
      </c>
      <c r="D240" s="302">
        <f>'Mo. Targets'!O213</f>
        <v>20</v>
      </c>
      <c r="E240" s="302">
        <f>'Mo. Targets'!C213</f>
        <v>0</v>
      </c>
      <c r="F240" s="302">
        <f>'Mo. Targets'!Q213</f>
        <v>0</v>
      </c>
      <c r="G240" s="302">
        <f>'Mo. Accom'!C213</f>
        <v>0</v>
      </c>
      <c r="H240" s="302">
        <f>'Mo. Accom'!O213</f>
        <v>0</v>
      </c>
      <c r="I240" s="176" t="str">
        <f t="shared" ref="I240:J242" si="125">IFERROR(G240/E240,"-")</f>
        <v>-</v>
      </c>
      <c r="J240" s="176" t="str">
        <f t="shared" si="125"/>
        <v>-</v>
      </c>
      <c r="K240" s="177"/>
      <c r="L240" s="178"/>
      <c r="M240" s="178"/>
      <c r="N240" s="177"/>
      <c r="O240" s="178"/>
      <c r="P240" s="178"/>
      <c r="Q240" s="178"/>
      <c r="R240" s="178"/>
      <c r="S240" s="177"/>
      <c r="T240" s="177"/>
      <c r="U240" s="179"/>
      <c r="V240" s="499"/>
      <c r="W240" s="494"/>
      <c r="X240" s="499"/>
      <c r="Y240" s="494"/>
      <c r="Z240" s="499"/>
    </row>
    <row r="241" spans="1:26" s="155" customFormat="1" ht="15.75" outlineLevel="1">
      <c r="A241" s="145"/>
      <c r="B241" s="145" t="s">
        <v>0</v>
      </c>
      <c r="C241" s="173" t="s">
        <v>133</v>
      </c>
      <c r="D241" s="302">
        <f>'Mo. Targets'!O214</f>
        <v>2</v>
      </c>
      <c r="E241" s="302">
        <f>'Mo. Targets'!C214</f>
        <v>0</v>
      </c>
      <c r="F241" s="302">
        <f>'Mo. Targets'!Q214</f>
        <v>0</v>
      </c>
      <c r="G241" s="302">
        <f>'Mo. Accom'!C214</f>
        <v>0</v>
      </c>
      <c r="H241" s="302">
        <f>'Mo. Accom'!O214</f>
        <v>0</v>
      </c>
      <c r="I241" s="176" t="str">
        <f t="shared" si="125"/>
        <v>-</v>
      </c>
      <c r="J241" s="176" t="str">
        <f t="shared" si="125"/>
        <v>-</v>
      </c>
      <c r="K241" s="177"/>
      <c r="L241" s="178"/>
      <c r="M241" s="178"/>
      <c r="N241" s="177"/>
      <c r="O241" s="178"/>
      <c r="P241" s="178"/>
      <c r="Q241" s="178"/>
      <c r="R241" s="178"/>
      <c r="S241" s="177"/>
      <c r="T241" s="177"/>
      <c r="U241" s="179"/>
      <c r="V241" s="499"/>
      <c r="W241" s="494"/>
      <c r="X241" s="499"/>
      <c r="Y241" s="494"/>
      <c r="Z241" s="499"/>
    </row>
    <row r="242" spans="1:26" s="155" customFormat="1" ht="15.75" outlineLevel="1">
      <c r="A242" s="146"/>
      <c r="B242" s="146" t="s">
        <v>0</v>
      </c>
      <c r="C242" s="303" t="s">
        <v>134</v>
      </c>
      <c r="D242" s="304">
        <f>'Mo. Targets'!O215</f>
        <v>4</v>
      </c>
      <c r="E242" s="304">
        <f>'Mo. Targets'!C215</f>
        <v>0</v>
      </c>
      <c r="F242" s="304">
        <f>'Mo. Targets'!Q215</f>
        <v>0</v>
      </c>
      <c r="G242" s="304">
        <f>'Mo. Accom'!C215</f>
        <v>0</v>
      </c>
      <c r="H242" s="304">
        <f>'Mo. Accom'!O215</f>
        <v>0</v>
      </c>
      <c r="I242" s="305" t="str">
        <f t="shared" si="125"/>
        <v>-</v>
      </c>
      <c r="J242" s="305" t="str">
        <f t="shared" si="125"/>
        <v>-</v>
      </c>
      <c r="K242" s="187"/>
      <c r="L242" s="188"/>
      <c r="M242" s="188"/>
      <c r="N242" s="187"/>
      <c r="O242" s="188"/>
      <c r="P242" s="188"/>
      <c r="Q242" s="188"/>
      <c r="R242" s="188"/>
      <c r="S242" s="187"/>
      <c r="T242" s="187"/>
      <c r="U242" s="306"/>
      <c r="V242" s="499"/>
      <c r="W242" s="494"/>
      <c r="X242" s="499"/>
      <c r="Y242" s="494"/>
      <c r="Z242" s="499"/>
    </row>
    <row r="243" spans="1:26" s="155" customFormat="1" ht="18" outlineLevel="1">
      <c r="A243" s="149" t="s">
        <v>327</v>
      </c>
      <c r="B243" s="149" t="s">
        <v>135</v>
      </c>
      <c r="C243" s="359"/>
      <c r="D243" s="322"/>
      <c r="E243" s="378"/>
      <c r="F243" s="378"/>
      <c r="G243" s="378"/>
      <c r="H243" s="378"/>
      <c r="I243" s="378"/>
      <c r="J243" s="378"/>
      <c r="K243" s="192"/>
      <c r="L243" s="413">
        <f>SUM(L245:L248)</f>
        <v>2234000</v>
      </c>
      <c r="M243" s="413">
        <f>SUM(M245:M248)</f>
        <v>2234000</v>
      </c>
      <c r="N243" s="412">
        <f t="shared" ref="N243:N245" si="126">N244</f>
        <v>0</v>
      </c>
      <c r="O243" s="413">
        <f t="shared" ref="O243:R243" si="127">SUM(O245:O248)</f>
        <v>9760</v>
      </c>
      <c r="P243" s="413">
        <f t="shared" si="127"/>
        <v>2229454.6100000003</v>
      </c>
      <c r="Q243" s="413">
        <f t="shared" si="127"/>
        <v>9760</v>
      </c>
      <c r="R243" s="413">
        <f t="shared" si="127"/>
        <v>2229454.6100000003</v>
      </c>
      <c r="S243" s="402">
        <f t="shared" ref="S243" si="128">IFERROR(P243/L243,"-")</f>
        <v>0.99796535810205922</v>
      </c>
      <c r="T243" s="402">
        <f t="shared" ref="T243" si="129">IFERROR(R243/P243,"-")</f>
        <v>1</v>
      </c>
      <c r="U243" s="379"/>
      <c r="V243" s="499"/>
      <c r="W243" s="494"/>
      <c r="X243" s="499"/>
      <c r="Y243" s="494"/>
      <c r="Z243" s="499"/>
    </row>
    <row r="244" spans="1:26" s="155" customFormat="1" ht="15.75" outlineLevel="1">
      <c r="A244" s="147" t="s">
        <v>328</v>
      </c>
      <c r="B244" s="147" t="s">
        <v>136</v>
      </c>
      <c r="C244" s="369"/>
      <c r="D244" s="370"/>
      <c r="E244" s="371"/>
      <c r="F244" s="371"/>
      <c r="G244" s="371"/>
      <c r="H244" s="371"/>
      <c r="I244" s="371"/>
      <c r="J244" s="371"/>
      <c r="K244" s="229"/>
      <c r="L244" s="372"/>
      <c r="M244" s="372"/>
      <c r="N244" s="231"/>
      <c r="O244" s="372"/>
      <c r="P244" s="372"/>
      <c r="Q244" s="372"/>
      <c r="R244" s="372"/>
      <c r="S244" s="231"/>
      <c r="T244" s="231"/>
      <c r="U244" s="373"/>
      <c r="V244" s="499"/>
      <c r="W244" s="494"/>
      <c r="X244" s="499"/>
      <c r="Y244" s="494"/>
      <c r="Z244" s="499"/>
    </row>
    <row r="245" spans="1:26" s="155" customFormat="1" ht="15.75" outlineLevel="1">
      <c r="A245" s="145"/>
      <c r="B245" s="145" t="s">
        <v>0</v>
      </c>
      <c r="C245" s="173" t="s">
        <v>137</v>
      </c>
      <c r="D245" s="302">
        <f>'Mo. Targets'!O218</f>
        <v>0</v>
      </c>
      <c r="E245" s="302">
        <f>'Mo. Targets'!C218</f>
        <v>0</v>
      </c>
      <c r="F245" s="302">
        <f>'Mo. Targets'!Q218</f>
        <v>0</v>
      </c>
      <c r="G245" s="302">
        <f>'Mo. Accom'!C218</f>
        <v>0</v>
      </c>
      <c r="H245" s="302">
        <f>'Mo. Accom'!O218</f>
        <v>0</v>
      </c>
      <c r="I245" s="176" t="str">
        <f t="shared" ref="I245:J248" si="130">IFERROR(G245/E245,"-")</f>
        <v>-</v>
      </c>
      <c r="J245" s="176" t="str">
        <f t="shared" si="130"/>
        <v>-</v>
      </c>
      <c r="K245" s="177"/>
      <c r="L245" s="178">
        <v>2234000</v>
      </c>
      <c r="M245" s="178">
        <f>L245</f>
        <v>2234000</v>
      </c>
      <c r="N245" s="177">
        <f t="shared" si="126"/>
        <v>0</v>
      </c>
      <c r="O245" s="178">
        <v>9760</v>
      </c>
      <c r="P245" s="178">
        <v>2229454.6100000003</v>
      </c>
      <c r="Q245" s="178">
        <v>9760</v>
      </c>
      <c r="R245" s="178">
        <v>2229454.6100000003</v>
      </c>
      <c r="S245" s="177">
        <f t="shared" ref="S245" si="131">IFERROR(P245/L245,"-")</f>
        <v>0.99796535810205922</v>
      </c>
      <c r="T245" s="177">
        <f t="shared" ref="T245" si="132">IFERROR(R245/P245,"-")</f>
        <v>1</v>
      </c>
      <c r="U245" s="179"/>
      <c r="V245" s="500">
        <f>W245-P245</f>
        <v>0</v>
      </c>
      <c r="W245" s="495">
        <v>2229454.6100000003</v>
      </c>
      <c r="X245" s="500">
        <f>Y245-R245</f>
        <v>0</v>
      </c>
      <c r="Y245" s="495">
        <v>2229454.6100000003</v>
      </c>
      <c r="Z245" s="500">
        <f>W245-Y245</f>
        <v>0</v>
      </c>
    </row>
    <row r="246" spans="1:26" s="155" customFormat="1" ht="15.75" outlineLevel="1">
      <c r="A246" s="145"/>
      <c r="B246" s="145" t="s">
        <v>0</v>
      </c>
      <c r="C246" s="173" t="s">
        <v>138</v>
      </c>
      <c r="D246" s="302">
        <f>'Mo. Targets'!O219</f>
        <v>0</v>
      </c>
      <c r="E246" s="302">
        <f>'Mo. Targets'!C219</f>
        <v>0</v>
      </c>
      <c r="F246" s="302">
        <f>'Mo. Targets'!Q219</f>
        <v>0</v>
      </c>
      <c r="G246" s="302">
        <f>'Mo. Accom'!C219</f>
        <v>0</v>
      </c>
      <c r="H246" s="302">
        <f>'Mo. Accom'!O219</f>
        <v>0</v>
      </c>
      <c r="I246" s="176" t="str">
        <f t="shared" si="130"/>
        <v>-</v>
      </c>
      <c r="J246" s="176" t="str">
        <f t="shared" si="130"/>
        <v>-</v>
      </c>
      <c r="K246" s="177"/>
      <c r="L246" s="178"/>
      <c r="M246" s="178"/>
      <c r="N246" s="177"/>
      <c r="O246" s="178"/>
      <c r="P246" s="178"/>
      <c r="Q246" s="178"/>
      <c r="R246" s="178"/>
      <c r="S246" s="177"/>
      <c r="T246" s="177"/>
      <c r="U246" s="179"/>
      <c r="V246" s="499"/>
      <c r="W246" s="494"/>
      <c r="X246" s="499"/>
      <c r="Y246" s="494"/>
      <c r="Z246" s="499"/>
    </row>
    <row r="247" spans="1:26" s="155" customFormat="1" ht="15.75" outlineLevel="1">
      <c r="A247" s="145"/>
      <c r="B247" s="145" t="s">
        <v>0</v>
      </c>
      <c r="C247" s="173" t="s">
        <v>130</v>
      </c>
      <c r="D247" s="302">
        <f>'Mo. Targets'!O220</f>
        <v>0</v>
      </c>
      <c r="E247" s="302">
        <f>'Mo. Targets'!C220</f>
        <v>0</v>
      </c>
      <c r="F247" s="302">
        <f>'Mo. Targets'!Q220</f>
        <v>0</v>
      </c>
      <c r="G247" s="302">
        <f>'Mo. Accom'!C220</f>
        <v>0</v>
      </c>
      <c r="H247" s="302">
        <f>'Mo. Accom'!O220</f>
        <v>0</v>
      </c>
      <c r="I247" s="176" t="str">
        <f t="shared" si="130"/>
        <v>-</v>
      </c>
      <c r="J247" s="176" t="str">
        <f t="shared" si="130"/>
        <v>-</v>
      </c>
      <c r="K247" s="177"/>
      <c r="L247" s="178"/>
      <c r="M247" s="178"/>
      <c r="N247" s="177"/>
      <c r="O247" s="178"/>
      <c r="P247" s="178"/>
      <c r="Q247" s="178"/>
      <c r="R247" s="178"/>
      <c r="S247" s="177"/>
      <c r="T247" s="177"/>
      <c r="U247" s="179"/>
      <c r="V247" s="499"/>
      <c r="W247" s="494"/>
      <c r="X247" s="499"/>
      <c r="Y247" s="494"/>
      <c r="Z247" s="499"/>
    </row>
    <row r="248" spans="1:26" s="155" customFormat="1" ht="15.75" outlineLevel="1">
      <c r="A248" s="146"/>
      <c r="B248" s="146" t="s">
        <v>0</v>
      </c>
      <c r="C248" s="303" t="s">
        <v>139</v>
      </c>
      <c r="D248" s="304">
        <f>'Mo. Targets'!O221</f>
        <v>0</v>
      </c>
      <c r="E248" s="304">
        <f>'Mo. Targets'!C221</f>
        <v>0</v>
      </c>
      <c r="F248" s="304">
        <f>'Mo. Targets'!Q221</f>
        <v>0</v>
      </c>
      <c r="G248" s="304">
        <f>'Mo. Accom'!C221</f>
        <v>0</v>
      </c>
      <c r="H248" s="304">
        <f>'Mo. Accom'!O221</f>
        <v>0</v>
      </c>
      <c r="I248" s="305" t="str">
        <f t="shared" si="130"/>
        <v>-</v>
      </c>
      <c r="J248" s="305" t="str">
        <f t="shared" si="130"/>
        <v>-</v>
      </c>
      <c r="K248" s="187"/>
      <c r="L248" s="188"/>
      <c r="M248" s="188"/>
      <c r="N248" s="187"/>
      <c r="O248" s="188"/>
      <c r="P248" s="188"/>
      <c r="Q248" s="188"/>
      <c r="R248" s="188"/>
      <c r="S248" s="187"/>
      <c r="T248" s="187"/>
      <c r="U248" s="306"/>
      <c r="V248" s="499"/>
      <c r="W248" s="494"/>
      <c r="X248" s="499"/>
      <c r="Y248" s="494"/>
      <c r="Z248" s="499"/>
    </row>
    <row r="249" spans="1:26" s="155" customFormat="1" ht="15.75" outlineLevel="1">
      <c r="A249" s="149" t="s">
        <v>329</v>
      </c>
      <c r="B249" s="149" t="s">
        <v>140</v>
      </c>
      <c r="C249" s="359"/>
      <c r="D249" s="378"/>
      <c r="E249" s="378"/>
      <c r="F249" s="378"/>
      <c r="G249" s="378"/>
      <c r="H249" s="378"/>
      <c r="I249" s="378"/>
      <c r="J249" s="378"/>
      <c r="K249" s="192"/>
      <c r="L249" s="414">
        <f>SUM(L250:L257)</f>
        <v>2590000</v>
      </c>
      <c r="M249" s="414">
        <f>SUM(M250:M257)</f>
        <v>2590000</v>
      </c>
      <c r="N249" s="407">
        <f t="shared" ref="N249" si="133">IFERROR(M249/L249,"-")</f>
        <v>1</v>
      </c>
      <c r="O249" s="414">
        <f t="shared" ref="O249:R249" si="134">SUM(O250:O257)</f>
        <v>485549.72</v>
      </c>
      <c r="P249" s="414">
        <f t="shared" si="134"/>
        <v>2551845.83</v>
      </c>
      <c r="Q249" s="414">
        <f t="shared" si="134"/>
        <v>485549.7200000002</v>
      </c>
      <c r="R249" s="414">
        <f t="shared" si="134"/>
        <v>2551845.83</v>
      </c>
      <c r="S249" s="407">
        <f t="shared" ref="S249" si="135">IFERROR(P249/L249,"-")</f>
        <v>0.98526866023166026</v>
      </c>
      <c r="T249" s="401">
        <f t="shared" ref="T249" si="136">IFERROR(R249/P249,"-")</f>
        <v>1</v>
      </c>
      <c r="U249" s="379"/>
      <c r="V249" s="499"/>
      <c r="W249" s="494"/>
      <c r="X249" s="499"/>
      <c r="Y249" s="494"/>
      <c r="Z249" s="499"/>
    </row>
    <row r="250" spans="1:26" s="155" customFormat="1" ht="15.75" outlineLevel="1">
      <c r="A250" s="147"/>
      <c r="B250" s="147" t="s">
        <v>141</v>
      </c>
      <c r="C250" s="369"/>
      <c r="D250" s="311"/>
      <c r="E250" s="311"/>
      <c r="F250" s="311"/>
      <c r="G250" s="311"/>
      <c r="H250" s="311"/>
      <c r="I250" s="311"/>
      <c r="J250" s="311"/>
      <c r="K250" s="229"/>
      <c r="L250" s="312"/>
      <c r="M250" s="312"/>
      <c r="N250" s="231"/>
      <c r="O250" s="312"/>
      <c r="P250" s="312"/>
      <c r="Q250" s="312"/>
      <c r="R250" s="312"/>
      <c r="S250" s="231"/>
      <c r="T250" s="231"/>
      <c r="U250" s="313"/>
      <c r="V250" s="499"/>
      <c r="W250" s="494"/>
      <c r="X250" s="499"/>
      <c r="Y250" s="494"/>
      <c r="Z250" s="499"/>
    </row>
    <row r="251" spans="1:26" s="155" customFormat="1" ht="15.75" outlineLevel="1">
      <c r="A251" s="145"/>
      <c r="B251" s="145" t="s">
        <v>0</v>
      </c>
      <c r="C251" s="173" t="s">
        <v>142</v>
      </c>
      <c r="D251" s="302">
        <f>'Mo. Targets'!O224</f>
        <v>4</v>
      </c>
      <c r="E251" s="302">
        <f>'Mo. Targets'!C224</f>
        <v>0</v>
      </c>
      <c r="F251" s="302">
        <f>'Mo. Targets'!Q224</f>
        <v>0</v>
      </c>
      <c r="G251" s="302">
        <f>'Mo. Accom'!C224</f>
        <v>0</v>
      </c>
      <c r="H251" s="302">
        <f>'Mo. Accom'!O224</f>
        <v>0</v>
      </c>
      <c r="I251" s="176" t="str">
        <f>IFERROR(G251/E251,"-")</f>
        <v>-</v>
      </c>
      <c r="J251" s="176" t="str">
        <f>IFERROR(H251/F251,"-")</f>
        <v>-</v>
      </c>
      <c r="K251" s="177"/>
      <c r="L251" s="178">
        <v>2590000</v>
      </c>
      <c r="M251" s="178">
        <f>L251</f>
        <v>2590000</v>
      </c>
      <c r="N251" s="177">
        <f t="shared" ref="N251" si="137">IFERROR(M251/L251,"-")</f>
        <v>1</v>
      </c>
      <c r="O251" s="178">
        <v>485549.72</v>
      </c>
      <c r="P251" s="178">
        <v>2551845.83</v>
      </c>
      <c r="Q251" s="178">
        <v>485549.7200000002</v>
      </c>
      <c r="R251" s="178">
        <v>2551845.83</v>
      </c>
      <c r="S251" s="177">
        <f t="shared" ref="S251" si="138">IFERROR(P251/L251,"-")</f>
        <v>0.98526866023166026</v>
      </c>
      <c r="T251" s="177">
        <f t="shared" ref="T251" si="139">IFERROR(R251/P251,"-")</f>
        <v>1</v>
      </c>
      <c r="U251" s="689"/>
      <c r="V251" s="500">
        <f>W251-P251</f>
        <v>0</v>
      </c>
      <c r="W251" s="495">
        <v>2551845.83</v>
      </c>
      <c r="X251" s="500">
        <f>Y251-R251</f>
        <v>0</v>
      </c>
      <c r="Y251" s="495">
        <v>2551845.83</v>
      </c>
      <c r="Z251" s="500">
        <f>W251-Y251</f>
        <v>0</v>
      </c>
    </row>
    <row r="252" spans="1:26" s="155" customFormat="1" ht="15.75" outlineLevel="1">
      <c r="A252" s="145"/>
      <c r="B252" s="145" t="s">
        <v>0</v>
      </c>
      <c r="C252" s="173" t="s">
        <v>143</v>
      </c>
      <c r="D252" s="302">
        <f>'Mo. Targets'!O225</f>
        <v>4</v>
      </c>
      <c r="E252" s="302">
        <f>'Mo. Targets'!C225</f>
        <v>0</v>
      </c>
      <c r="F252" s="302">
        <f>'Mo. Targets'!Q225</f>
        <v>0</v>
      </c>
      <c r="G252" s="302">
        <f>'Mo. Accom'!C225</f>
        <v>0</v>
      </c>
      <c r="H252" s="302">
        <f>'Mo. Accom'!O225</f>
        <v>0</v>
      </c>
      <c r="I252" s="176" t="str">
        <f>IFERROR(G252/E252,"-")</f>
        <v>-</v>
      </c>
      <c r="J252" s="176" t="str">
        <f>IFERROR(H252/F252,"-")</f>
        <v>-</v>
      </c>
      <c r="K252" s="177"/>
      <c r="L252" s="178"/>
      <c r="M252" s="380"/>
      <c r="N252" s="177"/>
      <c r="O252" s="178"/>
      <c r="P252" s="178"/>
      <c r="Q252" s="178"/>
      <c r="R252" s="178"/>
      <c r="S252" s="177"/>
      <c r="T252" s="177"/>
      <c r="U252" s="179"/>
      <c r="V252" s="499"/>
      <c r="W252" s="494"/>
      <c r="X252" s="499"/>
      <c r="Y252" s="494"/>
      <c r="Z252" s="499"/>
    </row>
    <row r="253" spans="1:26" s="155" customFormat="1" ht="15.75" outlineLevel="1">
      <c r="A253" s="149" t="s">
        <v>330</v>
      </c>
      <c r="B253" s="149" t="s">
        <v>144</v>
      </c>
      <c r="C253" s="359"/>
      <c r="D253" s="299"/>
      <c r="E253" s="299"/>
      <c r="F253" s="299"/>
      <c r="G253" s="299"/>
      <c r="H253" s="299"/>
      <c r="I253" s="299"/>
      <c r="J253" s="299"/>
      <c r="K253" s="192"/>
      <c r="L253" s="300"/>
      <c r="M253" s="300"/>
      <c r="N253" s="194"/>
      <c r="O253" s="300"/>
      <c r="P253" s="300"/>
      <c r="Q253" s="300"/>
      <c r="R253" s="300"/>
      <c r="S253" s="194"/>
      <c r="T253" s="194"/>
      <c r="U253" s="301"/>
      <c r="V253" s="499"/>
      <c r="W253" s="494"/>
      <c r="X253" s="499"/>
      <c r="Y253" s="494"/>
      <c r="Z253" s="499"/>
    </row>
    <row r="254" spans="1:26" s="155" customFormat="1" ht="15.75" outlineLevel="1">
      <c r="A254" s="145"/>
      <c r="B254" s="145" t="s">
        <v>0</v>
      </c>
      <c r="C254" s="173" t="s">
        <v>145</v>
      </c>
      <c r="D254" s="302">
        <f>'Mo. Targets'!O227</f>
        <v>1</v>
      </c>
      <c r="E254" s="302">
        <f>'Mo. Targets'!C227</f>
        <v>0</v>
      </c>
      <c r="F254" s="302">
        <f>'Mo. Targets'!Q227</f>
        <v>0</v>
      </c>
      <c r="G254" s="302">
        <f>'Mo. Accom'!C227</f>
        <v>0</v>
      </c>
      <c r="H254" s="302">
        <f>'Mo. Accom'!O227</f>
        <v>0</v>
      </c>
      <c r="I254" s="176" t="str">
        <f>IFERROR(G254/E254,"-")</f>
        <v>-</v>
      </c>
      <c r="J254" s="176" t="str">
        <f>IFERROR(H254/F254,"-")</f>
        <v>-</v>
      </c>
      <c r="K254" s="177"/>
      <c r="L254" s="178"/>
      <c r="M254" s="178"/>
      <c r="N254" s="177"/>
      <c r="O254" s="178"/>
      <c r="P254" s="178"/>
      <c r="Q254" s="178"/>
      <c r="R254" s="178"/>
      <c r="S254" s="177"/>
      <c r="T254" s="177"/>
      <c r="U254" s="179"/>
      <c r="V254" s="499"/>
      <c r="W254" s="494"/>
      <c r="X254" s="499"/>
      <c r="Y254" s="494"/>
      <c r="Z254" s="499"/>
    </row>
    <row r="255" spans="1:26" s="155" customFormat="1" ht="15.75" outlineLevel="1">
      <c r="A255" s="149" t="s">
        <v>331</v>
      </c>
      <c r="B255" s="149" t="s">
        <v>146</v>
      </c>
      <c r="C255" s="359"/>
      <c r="D255" s="299"/>
      <c r="E255" s="299"/>
      <c r="F255" s="299"/>
      <c r="G255" s="299"/>
      <c r="H255" s="299"/>
      <c r="I255" s="299"/>
      <c r="J255" s="299"/>
      <c r="K255" s="192"/>
      <c r="L255" s="300"/>
      <c r="M255" s="300"/>
      <c r="N255" s="194"/>
      <c r="O255" s="300"/>
      <c r="P255" s="300"/>
      <c r="Q255" s="300"/>
      <c r="R255" s="300"/>
      <c r="S255" s="194"/>
      <c r="T255" s="194"/>
      <c r="U255" s="301"/>
      <c r="V255" s="499"/>
      <c r="W255" s="494"/>
      <c r="X255" s="499"/>
      <c r="Y255" s="494"/>
      <c r="Z255" s="499"/>
    </row>
    <row r="256" spans="1:26" s="155" customFormat="1" ht="15.75" outlineLevel="1">
      <c r="A256" s="145"/>
      <c r="B256" s="145" t="s">
        <v>0</v>
      </c>
      <c r="C256" s="173" t="s">
        <v>147</v>
      </c>
      <c r="D256" s="302">
        <f>'Mo. Targets'!O229</f>
        <v>0</v>
      </c>
      <c r="E256" s="302">
        <f>'Mo. Targets'!C229</f>
        <v>0</v>
      </c>
      <c r="F256" s="302">
        <f>'Mo. Targets'!Q229</f>
        <v>0</v>
      </c>
      <c r="G256" s="302">
        <f>'Mo. Accom'!C229</f>
        <v>0</v>
      </c>
      <c r="H256" s="302">
        <f>'Mo. Accom'!O229</f>
        <v>0</v>
      </c>
      <c r="I256" s="176" t="str">
        <f>IFERROR(G256/E256,"-")</f>
        <v>-</v>
      </c>
      <c r="J256" s="176" t="str">
        <f>IFERROR(H256/F256,"-")</f>
        <v>-</v>
      </c>
      <c r="K256" s="177"/>
      <c r="L256" s="178"/>
      <c r="M256" s="178"/>
      <c r="N256" s="177"/>
      <c r="O256" s="178"/>
      <c r="P256" s="178"/>
      <c r="Q256" s="178"/>
      <c r="R256" s="178"/>
      <c r="S256" s="177"/>
      <c r="T256" s="177"/>
      <c r="U256" s="179"/>
      <c r="V256" s="499"/>
      <c r="W256" s="494"/>
      <c r="X256" s="499"/>
      <c r="Y256" s="494"/>
      <c r="Z256" s="499"/>
    </row>
    <row r="257" spans="1:26" s="155" customFormat="1" ht="15.75" outlineLevel="1">
      <c r="A257" s="146"/>
      <c r="B257" s="146" t="s">
        <v>0</v>
      </c>
      <c r="C257" s="303" t="s">
        <v>148</v>
      </c>
      <c r="D257" s="304">
        <f>'Mo. Targets'!O230</f>
        <v>0</v>
      </c>
      <c r="E257" s="304">
        <f>'Mo. Targets'!C230</f>
        <v>0</v>
      </c>
      <c r="F257" s="304">
        <f>'Mo. Targets'!Q230</f>
        <v>0</v>
      </c>
      <c r="G257" s="304">
        <f>'Mo. Accom'!C230</f>
        <v>0</v>
      </c>
      <c r="H257" s="304">
        <f>'Mo. Accom'!O230</f>
        <v>0</v>
      </c>
      <c r="I257" s="305" t="str">
        <f>IFERROR(G257/E257,"-")</f>
        <v>-</v>
      </c>
      <c r="J257" s="305" t="str">
        <f>IFERROR(H257/F257,"-")</f>
        <v>-</v>
      </c>
      <c r="K257" s="187"/>
      <c r="L257" s="188"/>
      <c r="M257" s="188"/>
      <c r="N257" s="187"/>
      <c r="O257" s="188"/>
      <c r="P257" s="188"/>
      <c r="Q257" s="188"/>
      <c r="R257" s="188"/>
      <c r="S257" s="187"/>
      <c r="T257" s="187"/>
      <c r="U257" s="306"/>
      <c r="V257" s="499"/>
      <c r="W257" s="494"/>
      <c r="X257" s="499"/>
      <c r="Y257" s="494"/>
      <c r="Z257" s="499"/>
    </row>
    <row r="258" spans="1:26" s="155" customFormat="1" ht="18" outlineLevel="1">
      <c r="A258" s="149" t="s">
        <v>332</v>
      </c>
      <c r="B258" s="149" t="s">
        <v>149</v>
      </c>
      <c r="C258" s="359"/>
      <c r="D258" s="322"/>
      <c r="E258" s="378"/>
      <c r="F258" s="378"/>
      <c r="G258" s="378"/>
      <c r="H258" s="378"/>
      <c r="I258" s="378"/>
      <c r="J258" s="378"/>
      <c r="K258" s="192"/>
      <c r="L258" s="413">
        <f>SUM(L261:L263)</f>
        <v>1628000</v>
      </c>
      <c r="M258" s="413">
        <f>SUM(M261:M263)</f>
        <v>1628000</v>
      </c>
      <c r="N258" s="412">
        <f t="shared" ref="N258" si="140">IFERROR(M258/L258,"-")</f>
        <v>1</v>
      </c>
      <c r="O258" s="413">
        <f t="shared" ref="O258:R258" si="141">SUM(O261:O263)</f>
        <v>101258.1399999999</v>
      </c>
      <c r="P258" s="413">
        <f t="shared" si="141"/>
        <v>1574937.3499999999</v>
      </c>
      <c r="Q258" s="413">
        <f t="shared" si="141"/>
        <v>101258.1399999999</v>
      </c>
      <c r="R258" s="413">
        <f t="shared" si="141"/>
        <v>1574937.3499999999</v>
      </c>
      <c r="S258" s="412">
        <f t="shared" ref="S258" si="142">IFERROR(P258/L258,"-")</f>
        <v>0.96740623464373454</v>
      </c>
      <c r="T258" s="412">
        <f t="shared" ref="T258" si="143">IFERROR(R258/P258,"-")</f>
        <v>1</v>
      </c>
      <c r="U258" s="379"/>
      <c r="V258" s="499"/>
      <c r="W258" s="494"/>
      <c r="X258" s="499"/>
      <c r="Y258" s="494"/>
      <c r="Z258" s="499"/>
    </row>
    <row r="259" spans="1:26" s="155" customFormat="1" ht="15.75" outlineLevel="1">
      <c r="A259" s="147"/>
      <c r="B259" s="147" t="s">
        <v>150</v>
      </c>
      <c r="C259" s="369"/>
      <c r="D259" s="370"/>
      <c r="E259" s="311"/>
      <c r="F259" s="311"/>
      <c r="G259" s="311"/>
      <c r="H259" s="311"/>
      <c r="I259" s="311"/>
      <c r="J259" s="311"/>
      <c r="K259" s="229"/>
      <c r="L259" s="312"/>
      <c r="M259" s="312"/>
      <c r="N259" s="231"/>
      <c r="O259" s="312"/>
      <c r="P259" s="312"/>
      <c r="Q259" s="312"/>
      <c r="R259" s="312"/>
      <c r="S259" s="231"/>
      <c r="T259" s="231"/>
      <c r="U259" s="313"/>
      <c r="V259" s="499"/>
      <c r="W259" s="494"/>
      <c r="X259" s="499"/>
      <c r="Y259" s="494"/>
      <c r="Z259" s="499"/>
    </row>
    <row r="260" spans="1:26" s="155" customFormat="1" ht="15.75" outlineLevel="1">
      <c r="A260" s="148"/>
      <c r="B260" s="148" t="s">
        <v>0</v>
      </c>
      <c r="C260" s="374" t="s">
        <v>151</v>
      </c>
      <c r="D260" s="199"/>
      <c r="E260" s="181"/>
      <c r="F260" s="181"/>
      <c r="G260" s="181"/>
      <c r="H260" s="181"/>
      <c r="I260" s="181"/>
      <c r="J260" s="181"/>
      <c r="K260" s="182"/>
      <c r="L260" s="183"/>
      <c r="M260" s="183"/>
      <c r="N260" s="184"/>
      <c r="O260" s="183"/>
      <c r="P260" s="183"/>
      <c r="Q260" s="183"/>
      <c r="R260" s="183"/>
      <c r="S260" s="184"/>
      <c r="T260" s="184"/>
      <c r="U260" s="185"/>
      <c r="V260" s="499"/>
      <c r="W260" s="494"/>
      <c r="X260" s="499"/>
      <c r="Y260" s="494"/>
      <c r="Z260" s="499"/>
    </row>
    <row r="261" spans="1:26" s="155" customFormat="1" ht="15.75" outlineLevel="1">
      <c r="A261" s="145"/>
      <c r="B261" s="145" t="s">
        <v>0</v>
      </c>
      <c r="C261" s="173" t="s">
        <v>152</v>
      </c>
      <c r="D261" s="302">
        <f>'Mo. Targets'!O234</f>
        <v>0</v>
      </c>
      <c r="E261" s="302">
        <f>'Mo. Targets'!C234</f>
        <v>0</v>
      </c>
      <c r="F261" s="302">
        <f>'Mo. Targets'!Q234</f>
        <v>0</v>
      </c>
      <c r="G261" s="302">
        <f>'Mo. Accom'!C234</f>
        <v>0</v>
      </c>
      <c r="H261" s="302">
        <f>'Mo. Accom'!O234</f>
        <v>0</v>
      </c>
      <c r="I261" s="176" t="str">
        <f t="shared" ref="I261:J263" si="144">IFERROR(G261/E261,"-")</f>
        <v>-</v>
      </c>
      <c r="J261" s="176" t="str">
        <f t="shared" si="144"/>
        <v>-</v>
      </c>
      <c r="K261" s="177"/>
      <c r="L261" s="178">
        <v>1628000</v>
      </c>
      <c r="M261" s="178">
        <f>L261</f>
        <v>1628000</v>
      </c>
      <c r="N261" s="177">
        <f t="shared" ref="N261" si="145">IFERROR(M261/L261,"-")</f>
        <v>1</v>
      </c>
      <c r="O261" s="178">
        <v>101258.1399999999</v>
      </c>
      <c r="P261" s="178">
        <v>1574937.3499999999</v>
      </c>
      <c r="Q261" s="178">
        <v>101258.1399999999</v>
      </c>
      <c r="R261" s="178">
        <v>1574937.3499999999</v>
      </c>
      <c r="S261" s="177">
        <f t="shared" ref="S261" si="146">IFERROR(P261/L261,"-")</f>
        <v>0.96740623464373454</v>
      </c>
      <c r="T261" s="177">
        <f t="shared" ref="T261" si="147">IFERROR(R261/P261,"-")</f>
        <v>1</v>
      </c>
      <c r="U261" s="179"/>
      <c r="V261" s="500">
        <f>W261-P261</f>
        <v>0</v>
      </c>
      <c r="W261" s="495">
        <v>1574937.3499999999</v>
      </c>
      <c r="X261" s="500">
        <f>Y261-R261</f>
        <v>0</v>
      </c>
      <c r="Y261" s="495">
        <v>1574937.3499999999</v>
      </c>
      <c r="Z261" s="500">
        <f>W261-Y261</f>
        <v>0</v>
      </c>
    </row>
    <row r="262" spans="1:26" s="155" customFormat="1" ht="15.75" outlineLevel="1">
      <c r="A262" s="145"/>
      <c r="B262" s="145" t="s">
        <v>0</v>
      </c>
      <c r="C262" s="173" t="s">
        <v>153</v>
      </c>
      <c r="D262" s="302">
        <f>'Mo. Targets'!O235</f>
        <v>5</v>
      </c>
      <c r="E262" s="302">
        <f>'Mo. Targets'!C235</f>
        <v>0</v>
      </c>
      <c r="F262" s="302">
        <f>'Mo. Targets'!Q235</f>
        <v>0</v>
      </c>
      <c r="G262" s="302">
        <f>'Mo. Accom'!C235</f>
        <v>0</v>
      </c>
      <c r="H262" s="302">
        <f>'Mo. Accom'!O235</f>
        <v>0</v>
      </c>
      <c r="I262" s="176" t="str">
        <f t="shared" si="144"/>
        <v>-</v>
      </c>
      <c r="J262" s="176" t="str">
        <f t="shared" si="144"/>
        <v>-</v>
      </c>
      <c r="K262" s="177"/>
      <c r="L262" s="178"/>
      <c r="M262" s="178"/>
      <c r="N262" s="177"/>
      <c r="O262" s="178"/>
      <c r="P262" s="178"/>
      <c r="Q262" s="178"/>
      <c r="R262" s="178"/>
      <c r="S262" s="177"/>
      <c r="T262" s="177"/>
      <c r="U262" s="179"/>
      <c r="V262" s="499"/>
      <c r="W262" s="494"/>
      <c r="X262" s="499"/>
      <c r="Y262" s="494"/>
      <c r="Z262" s="499"/>
    </row>
    <row r="263" spans="1:26" s="155" customFormat="1" ht="15.75" outlineLevel="1">
      <c r="A263" s="146"/>
      <c r="B263" s="146" t="s">
        <v>0</v>
      </c>
      <c r="C263" s="303" t="s">
        <v>154</v>
      </c>
      <c r="D263" s="304">
        <f>'Mo. Targets'!O236</f>
        <v>5</v>
      </c>
      <c r="E263" s="304">
        <f>'Mo. Targets'!C236</f>
        <v>0</v>
      </c>
      <c r="F263" s="304">
        <f>'Mo. Targets'!Q236</f>
        <v>0</v>
      </c>
      <c r="G263" s="304">
        <f>'Mo. Accom'!C236</f>
        <v>0</v>
      </c>
      <c r="H263" s="304">
        <f>'Mo. Accom'!O236</f>
        <v>0</v>
      </c>
      <c r="I263" s="305" t="str">
        <f t="shared" si="144"/>
        <v>-</v>
      </c>
      <c r="J263" s="305" t="str">
        <f t="shared" si="144"/>
        <v>-</v>
      </c>
      <c r="K263" s="187"/>
      <c r="L263" s="188"/>
      <c r="M263" s="188"/>
      <c r="N263" s="187"/>
      <c r="O263" s="188"/>
      <c r="P263" s="188"/>
      <c r="Q263" s="188"/>
      <c r="R263" s="188"/>
      <c r="S263" s="187"/>
      <c r="T263" s="187"/>
      <c r="U263" s="306"/>
      <c r="V263" s="499"/>
      <c r="W263" s="494"/>
      <c r="X263" s="499"/>
      <c r="Y263" s="494"/>
      <c r="Z263" s="499"/>
    </row>
    <row r="264" spans="1:26" s="155" customFormat="1" ht="15.75" outlineLevel="1">
      <c r="A264" s="149" t="s">
        <v>333</v>
      </c>
      <c r="B264" s="149" t="s">
        <v>155</v>
      </c>
      <c r="C264" s="359"/>
      <c r="D264" s="378"/>
      <c r="E264" s="378"/>
      <c r="F264" s="378"/>
      <c r="G264" s="378"/>
      <c r="H264" s="378"/>
      <c r="I264" s="378"/>
      <c r="J264" s="378"/>
      <c r="K264" s="192"/>
      <c r="L264" s="381"/>
      <c r="M264" s="381"/>
      <c r="N264" s="194"/>
      <c r="O264" s="381"/>
      <c r="P264" s="381"/>
      <c r="Q264" s="381"/>
      <c r="R264" s="381"/>
      <c r="S264" s="194"/>
      <c r="T264" s="194"/>
      <c r="U264" s="379"/>
      <c r="V264" s="499"/>
      <c r="W264" s="494"/>
      <c r="X264" s="499"/>
      <c r="Y264" s="494"/>
      <c r="Z264" s="499"/>
    </row>
    <row r="265" spans="1:26" s="155" customFormat="1" ht="15.75" outlineLevel="1">
      <c r="A265" s="149"/>
      <c r="B265" s="147" t="s">
        <v>156</v>
      </c>
      <c r="C265" s="369"/>
      <c r="D265" s="311"/>
      <c r="E265" s="311"/>
      <c r="F265" s="311"/>
      <c r="G265" s="311"/>
      <c r="H265" s="311"/>
      <c r="I265" s="311"/>
      <c r="J265" s="311"/>
      <c r="K265" s="229"/>
      <c r="L265" s="312"/>
      <c r="M265" s="312"/>
      <c r="N265" s="231"/>
      <c r="O265" s="312"/>
      <c r="P265" s="312"/>
      <c r="Q265" s="312"/>
      <c r="R265" s="312"/>
      <c r="S265" s="231"/>
      <c r="T265" s="231"/>
      <c r="U265" s="313"/>
      <c r="V265" s="499"/>
      <c r="W265" s="494"/>
      <c r="X265" s="499"/>
      <c r="Y265" s="494"/>
      <c r="Z265" s="499"/>
    </row>
    <row r="266" spans="1:26" s="155" customFormat="1" ht="15.75" outlineLevel="1">
      <c r="A266" s="145"/>
      <c r="B266" s="145" t="s">
        <v>0</v>
      </c>
      <c r="C266" s="173" t="s">
        <v>157</v>
      </c>
      <c r="D266" s="302">
        <f>'Mo. Targets'!O239</f>
        <v>20</v>
      </c>
      <c r="E266" s="302">
        <f>'Mo. Targets'!C239</f>
        <v>0</v>
      </c>
      <c r="F266" s="302">
        <f>'Mo. Targets'!Q239</f>
        <v>0</v>
      </c>
      <c r="G266" s="302">
        <f>'Mo. Accom'!C239</f>
        <v>0</v>
      </c>
      <c r="H266" s="302">
        <f>'Mo. Accom'!O239</f>
        <v>0</v>
      </c>
      <c r="I266" s="176" t="str">
        <f>IFERROR(G266/E266,"-")</f>
        <v>-</v>
      </c>
      <c r="J266" s="176" t="str">
        <f>IFERROR(H266/F266,"-")</f>
        <v>-</v>
      </c>
      <c r="K266" s="177"/>
      <c r="L266" s="178"/>
      <c r="M266" s="178"/>
      <c r="N266" s="177"/>
      <c r="O266" s="178"/>
      <c r="P266" s="178"/>
      <c r="Q266" s="178"/>
      <c r="R266" s="178"/>
      <c r="S266" s="177"/>
      <c r="T266" s="177"/>
      <c r="U266" s="179"/>
      <c r="V266" s="499"/>
      <c r="W266" s="494"/>
      <c r="X266" s="499"/>
      <c r="Y266" s="494"/>
      <c r="Z266" s="499"/>
    </row>
    <row r="267" spans="1:26" s="155" customFormat="1" ht="16.5" outlineLevel="1" thickBot="1">
      <c r="A267" s="154"/>
      <c r="B267" s="154" t="s">
        <v>0</v>
      </c>
      <c r="C267" s="186" t="s">
        <v>158</v>
      </c>
      <c r="D267" s="382">
        <f>'Mo. Targets'!O240</f>
        <v>20</v>
      </c>
      <c r="E267" s="382">
        <f>'Mo. Targets'!C240</f>
        <v>0</v>
      </c>
      <c r="F267" s="382">
        <f>'Mo. Targets'!Q240</f>
        <v>0</v>
      </c>
      <c r="G267" s="382">
        <f>'Mo. Accom'!C240</f>
        <v>0</v>
      </c>
      <c r="H267" s="382">
        <f>'Mo. Accom'!O240</f>
        <v>0</v>
      </c>
      <c r="I267" s="206" t="str">
        <f>IFERROR(G267/E267,"-")</f>
        <v>-</v>
      </c>
      <c r="J267" s="206" t="str">
        <f>IFERROR(H267/F267,"-")</f>
        <v>-</v>
      </c>
      <c r="K267" s="207"/>
      <c r="L267" s="208"/>
      <c r="M267" s="208"/>
      <c r="N267" s="207"/>
      <c r="O267" s="208"/>
      <c r="P267" s="208"/>
      <c r="Q267" s="208"/>
      <c r="R267" s="208"/>
      <c r="S267" s="207"/>
      <c r="T267" s="207"/>
      <c r="U267" s="179"/>
      <c r="V267" s="499"/>
      <c r="W267" s="494"/>
      <c r="X267" s="499"/>
      <c r="Y267" s="494"/>
      <c r="Z267" s="499"/>
    </row>
    <row r="268" spans="1:26" s="157" customFormat="1" ht="16.5" thickBot="1">
      <c r="A268" s="450" t="s">
        <v>353</v>
      </c>
      <c r="B268" s="450"/>
      <c r="C268" s="451"/>
      <c r="D268" s="452"/>
      <c r="E268" s="453"/>
      <c r="F268" s="453"/>
      <c r="G268" s="453"/>
      <c r="H268" s="453"/>
      <c r="I268" s="453"/>
      <c r="J268" s="454" t="s">
        <v>344</v>
      </c>
      <c r="K268" s="455"/>
      <c r="L268" s="447">
        <f>SUM(L269:L271)</f>
        <v>0</v>
      </c>
      <c r="M268" s="447">
        <f t="shared" ref="M268" si="148">SUM(M269:M271)</f>
        <v>0</v>
      </c>
      <c r="N268" s="448" t="str">
        <f t="shared" ref="N268:N271" si="149">IFERROR(M268/L268,"-")</f>
        <v>-</v>
      </c>
      <c r="O268" s="447">
        <f t="shared" ref="O268:R268" si="150">SUM(O269:O271)</f>
        <v>0</v>
      </c>
      <c r="P268" s="447">
        <f t="shared" si="150"/>
        <v>0</v>
      </c>
      <c r="Q268" s="447">
        <f t="shared" si="150"/>
        <v>0</v>
      </c>
      <c r="R268" s="447">
        <f t="shared" si="150"/>
        <v>0</v>
      </c>
      <c r="S268" s="448" t="str">
        <f t="shared" ref="S268:S271" si="151">IFERROR(P268/L268,"-")</f>
        <v>-</v>
      </c>
      <c r="T268" s="448" t="str">
        <f t="shared" ref="T268:T271" si="152">IFERROR(R268/P268,"-")</f>
        <v>-</v>
      </c>
      <c r="U268" s="456"/>
      <c r="V268" s="498"/>
      <c r="W268" s="493"/>
      <c r="X268" s="498"/>
      <c r="Y268" s="493"/>
      <c r="Z268" s="498"/>
    </row>
    <row r="269" spans="1:26" s="157" customFormat="1" ht="15.75">
      <c r="A269" s="433"/>
      <c r="B269" s="433"/>
      <c r="C269" s="457"/>
      <c r="D269" s="458"/>
      <c r="E269" s="459"/>
      <c r="F269" s="459"/>
      <c r="G269" s="459"/>
      <c r="H269" s="459"/>
      <c r="I269" s="459"/>
      <c r="J269" s="459"/>
      <c r="K269" s="438" t="s">
        <v>342</v>
      </c>
      <c r="L269" s="439"/>
      <c r="M269" s="439"/>
      <c r="N269" s="440" t="str">
        <f t="shared" si="149"/>
        <v>-</v>
      </c>
      <c r="O269" s="439"/>
      <c r="P269" s="439"/>
      <c r="Q269" s="439"/>
      <c r="R269" s="439"/>
      <c r="S269" s="440" t="str">
        <f>IFERROR(P269/L269,"-")</f>
        <v>-</v>
      </c>
      <c r="T269" s="440" t="str">
        <f t="shared" si="152"/>
        <v>-</v>
      </c>
      <c r="U269" s="460"/>
      <c r="V269" s="498"/>
      <c r="W269" s="493"/>
      <c r="X269" s="498"/>
      <c r="Y269" s="493"/>
      <c r="Z269" s="498"/>
    </row>
    <row r="270" spans="1:26" s="157" customFormat="1" ht="15.75">
      <c r="A270" s="433"/>
      <c r="B270" s="433"/>
      <c r="C270" s="457"/>
      <c r="D270" s="458"/>
      <c r="E270" s="459"/>
      <c r="F270" s="459"/>
      <c r="G270" s="459"/>
      <c r="H270" s="459"/>
      <c r="I270" s="459"/>
      <c r="J270" s="459"/>
      <c r="K270" s="438" t="s">
        <v>340</v>
      </c>
      <c r="L270" s="439"/>
      <c r="M270" s="439"/>
      <c r="N270" s="440" t="str">
        <f t="shared" si="149"/>
        <v>-</v>
      </c>
      <c r="O270" s="439"/>
      <c r="P270" s="439"/>
      <c r="Q270" s="439"/>
      <c r="R270" s="439"/>
      <c r="S270" s="440" t="str">
        <f t="shared" si="151"/>
        <v>-</v>
      </c>
      <c r="T270" s="440" t="str">
        <f t="shared" si="152"/>
        <v>-</v>
      </c>
      <c r="U270" s="460"/>
      <c r="V270" s="498"/>
      <c r="W270" s="493"/>
      <c r="X270" s="498"/>
      <c r="Y270" s="493"/>
      <c r="Z270" s="498"/>
    </row>
    <row r="271" spans="1:26" s="157" customFormat="1" ht="16.5" thickBot="1">
      <c r="A271" s="450"/>
      <c r="B271" s="450"/>
      <c r="C271" s="451"/>
      <c r="D271" s="452"/>
      <c r="E271" s="453"/>
      <c r="F271" s="453"/>
      <c r="G271" s="453"/>
      <c r="H271" s="453"/>
      <c r="I271" s="453"/>
      <c r="J271" s="453"/>
      <c r="K271" s="446" t="s">
        <v>343</v>
      </c>
      <c r="L271" s="447"/>
      <c r="M271" s="447"/>
      <c r="N271" s="448" t="str">
        <f t="shared" si="149"/>
        <v>-</v>
      </c>
      <c r="O271" s="447"/>
      <c r="P271" s="447"/>
      <c r="Q271" s="447"/>
      <c r="R271" s="447"/>
      <c r="S271" s="448" t="str">
        <f t="shared" si="151"/>
        <v>-</v>
      </c>
      <c r="T271" s="448" t="str">
        <f t="shared" si="152"/>
        <v>-</v>
      </c>
      <c r="U271" s="456"/>
      <c r="V271" s="498"/>
      <c r="W271" s="493"/>
      <c r="X271" s="498"/>
      <c r="Y271" s="493"/>
      <c r="Z271" s="498"/>
    </row>
    <row r="272" spans="1:26" s="157" customFormat="1" ht="16.5" thickBot="1">
      <c r="A272" s="135"/>
      <c r="B272" s="135"/>
      <c r="C272" s="422"/>
      <c r="D272" s="423"/>
      <c r="E272" s="235"/>
      <c r="F272" s="235"/>
      <c r="G272" s="235"/>
      <c r="H272" s="235"/>
      <c r="I272" s="235"/>
      <c r="J272" s="235"/>
      <c r="K272" s="156"/>
      <c r="L272" s="236"/>
      <c r="M272" s="236"/>
      <c r="N272" s="237"/>
      <c r="O272" s="236"/>
      <c r="P272" s="236"/>
      <c r="Q272" s="236"/>
      <c r="R272" s="236"/>
      <c r="S272" s="237"/>
      <c r="T272" s="237"/>
      <c r="U272" s="238"/>
      <c r="V272" s="498"/>
      <c r="W272" s="493"/>
      <c r="X272" s="498"/>
      <c r="Y272" s="493"/>
      <c r="Z272" s="498"/>
    </row>
    <row r="273" spans="1:26" s="155" customFormat="1" ht="16.5" thickBot="1">
      <c r="A273" s="424"/>
      <c r="B273" s="425"/>
      <c r="C273" s="426"/>
      <c r="D273" s="427"/>
      <c r="E273" s="428"/>
      <c r="F273" s="428"/>
      <c r="G273" s="427"/>
      <c r="H273" s="428"/>
      <c r="I273" s="427" t="s">
        <v>341</v>
      </c>
      <c r="J273" s="427"/>
      <c r="K273" s="429"/>
      <c r="L273" s="430">
        <f>SUM(L274:L276)</f>
        <v>53870796.18</v>
      </c>
      <c r="M273" s="430">
        <f t="shared" ref="M273:R273" si="153">SUM(M274:M276)</f>
        <v>53870796.18</v>
      </c>
      <c r="N273" s="431">
        <f>IFERROR(M273/L273,"-")</f>
        <v>1</v>
      </c>
      <c r="O273" s="430">
        <f t="shared" si="153"/>
        <v>5549160.0599999968</v>
      </c>
      <c r="P273" s="430">
        <f t="shared" si="153"/>
        <v>53426479.799999997</v>
      </c>
      <c r="Q273" s="430">
        <f t="shared" si="153"/>
        <v>5598662.6599999992</v>
      </c>
      <c r="R273" s="430">
        <f t="shared" si="153"/>
        <v>53426479.799999997</v>
      </c>
      <c r="S273" s="431">
        <f>IFERROR(P273/L273,"-")</f>
        <v>0.99175218464350523</v>
      </c>
      <c r="T273" s="431">
        <f>IFERROR(R273/P273,"-")</f>
        <v>1</v>
      </c>
      <c r="U273" s="432"/>
      <c r="V273" s="499"/>
      <c r="W273" s="494" t="e">
        <f>P273-#REF!</f>
        <v>#REF!</v>
      </c>
      <c r="X273" s="499"/>
      <c r="Y273" s="494" t="e">
        <f>R273-#REF!</f>
        <v>#REF!</v>
      </c>
      <c r="Z273" s="499"/>
    </row>
    <row r="274" spans="1:26" s="155" customFormat="1" ht="15.75">
      <c r="A274" s="433"/>
      <c r="B274" s="434"/>
      <c r="C274" s="435"/>
      <c r="D274" s="436"/>
      <c r="E274" s="437"/>
      <c r="F274" s="437"/>
      <c r="G274" s="437"/>
      <c r="H274" s="437"/>
      <c r="I274" s="437"/>
      <c r="J274" s="437"/>
      <c r="K274" s="438" t="s">
        <v>342</v>
      </c>
      <c r="L274" s="439">
        <f t="shared" ref="L274:M276" si="154">L9+L82</f>
        <v>30584368</v>
      </c>
      <c r="M274" s="439">
        <f t="shared" si="154"/>
        <v>30584368</v>
      </c>
      <c r="N274" s="440">
        <f>IFERROR(M274/L274,"-")</f>
        <v>1</v>
      </c>
      <c r="O274" s="439">
        <f t="shared" ref="O274:Q276" si="155">O9+O82</f>
        <v>4109918.9099999974</v>
      </c>
      <c r="P274" s="439">
        <f t="shared" si="155"/>
        <v>30353493.559999999</v>
      </c>
      <c r="Q274" s="439">
        <f t="shared" si="155"/>
        <v>4111932.6499999994</v>
      </c>
      <c r="R274" s="439">
        <f>R9+R82</f>
        <v>30353493.559999999</v>
      </c>
      <c r="S274" s="440">
        <f t="shared" ref="S274:S276" si="156">IFERROR(P274/L274,"-")</f>
        <v>0.99245122737210067</v>
      </c>
      <c r="T274" s="440">
        <f t="shared" ref="T274:T276" si="157">IFERROR(R274/P274,"-")</f>
        <v>1</v>
      </c>
      <c r="U274" s="441"/>
      <c r="V274" s="499" t="e">
        <f>R274-Q274-#REF!</f>
        <v>#REF!</v>
      </c>
      <c r="W274" s="494" t="e">
        <f>W273-O273</f>
        <v>#REF!</v>
      </c>
      <c r="X274" s="499"/>
      <c r="Y274" s="494" t="e">
        <f>Y273-Q273</f>
        <v>#REF!</v>
      </c>
      <c r="Z274" s="499"/>
    </row>
    <row r="275" spans="1:26" s="155" customFormat="1" ht="15.75">
      <c r="A275" s="434"/>
      <c r="B275" s="434"/>
      <c r="C275" s="435"/>
      <c r="D275" s="436"/>
      <c r="E275" s="437"/>
      <c r="F275" s="437"/>
      <c r="G275" s="437"/>
      <c r="H275" s="437"/>
      <c r="I275" s="437"/>
      <c r="J275" s="437"/>
      <c r="K275" s="438" t="s">
        <v>340</v>
      </c>
      <c r="L275" s="439">
        <f t="shared" si="154"/>
        <v>23286428.18</v>
      </c>
      <c r="M275" s="439">
        <f t="shared" si="154"/>
        <v>23286428.18</v>
      </c>
      <c r="N275" s="440">
        <f>IFERROR(M275/L275,"-")</f>
        <v>1</v>
      </c>
      <c r="O275" s="439">
        <f t="shared" si="155"/>
        <v>1439241.1499999997</v>
      </c>
      <c r="P275" s="439">
        <f t="shared" si="155"/>
        <v>23072986.240000002</v>
      </c>
      <c r="Q275" s="439">
        <f t="shared" si="155"/>
        <v>1486730.0099999995</v>
      </c>
      <c r="R275" s="439">
        <f>R10+R83</f>
        <v>23072986.240000002</v>
      </c>
      <c r="S275" s="440">
        <f t="shared" si="156"/>
        <v>0.9908340627274338</v>
      </c>
      <c r="T275" s="440">
        <f t="shared" si="157"/>
        <v>1</v>
      </c>
      <c r="U275" s="566"/>
      <c r="V275" s="499" t="e">
        <f>R275-#REF!-Q275</f>
        <v>#REF!</v>
      </c>
      <c r="W275" s="494"/>
      <c r="X275" s="499"/>
      <c r="Y275" s="494"/>
      <c r="Z275" s="499"/>
    </row>
    <row r="276" spans="1:26" s="155" customFormat="1" ht="16.5" thickBot="1">
      <c r="A276" s="442"/>
      <c r="B276" s="442"/>
      <c r="C276" s="443"/>
      <c r="D276" s="444"/>
      <c r="E276" s="445"/>
      <c r="F276" s="445"/>
      <c r="G276" s="445"/>
      <c r="H276" s="445"/>
      <c r="I276" s="445"/>
      <c r="J276" s="445"/>
      <c r="K276" s="446" t="s">
        <v>343</v>
      </c>
      <c r="L276" s="447">
        <f t="shared" si="154"/>
        <v>0</v>
      </c>
      <c r="M276" s="447">
        <f t="shared" si="154"/>
        <v>0</v>
      </c>
      <c r="N276" s="448" t="str">
        <f>IFERROR(M276/L276,"-")</f>
        <v>-</v>
      </c>
      <c r="O276" s="447">
        <f t="shared" si="155"/>
        <v>0</v>
      </c>
      <c r="P276" s="447">
        <f t="shared" si="155"/>
        <v>0</v>
      </c>
      <c r="Q276" s="447">
        <f t="shared" si="155"/>
        <v>0</v>
      </c>
      <c r="R276" s="447">
        <f>R11+R84</f>
        <v>0</v>
      </c>
      <c r="S276" s="448" t="str">
        <f t="shared" si="156"/>
        <v>-</v>
      </c>
      <c r="T276" s="448" t="str">
        <f t="shared" si="157"/>
        <v>-</v>
      </c>
      <c r="U276" s="449"/>
      <c r="V276" s="499"/>
      <c r="W276" s="494"/>
      <c r="X276" s="499"/>
      <c r="Y276" s="494"/>
      <c r="Z276" s="499"/>
    </row>
    <row r="278" spans="1:26" ht="15">
      <c r="B278" s="551" t="s">
        <v>452</v>
      </c>
    </row>
    <row r="280" spans="1:26" hidden="1"/>
    <row r="282" spans="1:26" s="385" customFormat="1" ht="15">
      <c r="A282" s="383" t="s">
        <v>246</v>
      </c>
      <c r="B282" s="383" t="s">
        <v>246</v>
      </c>
      <c r="C282" s="384"/>
      <c r="K282" s="386"/>
      <c r="L282" s="387"/>
      <c r="M282" s="387"/>
      <c r="N282" s="388" t="s">
        <v>247</v>
      </c>
      <c r="O282" s="387"/>
      <c r="P282" s="387"/>
      <c r="Q282" s="387"/>
      <c r="R282" s="387" t="s">
        <v>461</v>
      </c>
      <c r="S282" s="389"/>
      <c r="T282" s="389"/>
      <c r="U282" s="390"/>
      <c r="V282" s="501"/>
      <c r="W282" s="387"/>
      <c r="X282" s="501"/>
      <c r="Y282" s="387"/>
      <c r="Z282" s="501"/>
    </row>
    <row r="283" spans="1:26" s="385" customFormat="1" ht="15">
      <c r="A283" s="383"/>
      <c r="B283" s="383"/>
      <c r="C283" s="384"/>
      <c r="K283" s="386"/>
      <c r="L283" s="387"/>
      <c r="M283" s="387"/>
      <c r="N283" s="388"/>
      <c r="O283" s="387"/>
      <c r="P283" s="387"/>
      <c r="Q283" s="387"/>
      <c r="R283" s="387"/>
      <c r="S283" s="389"/>
      <c r="T283" s="389"/>
      <c r="V283" s="501"/>
      <c r="W283" s="387"/>
      <c r="X283" s="501"/>
      <c r="Y283" s="387"/>
      <c r="Z283" s="501"/>
    </row>
    <row r="284" spans="1:26" s="385" customFormat="1" ht="15">
      <c r="A284" s="383"/>
      <c r="B284" s="383"/>
      <c r="C284" s="384"/>
      <c r="K284" s="386"/>
      <c r="L284" s="387"/>
      <c r="M284" s="387"/>
      <c r="N284" s="388"/>
      <c r="O284" s="387"/>
      <c r="P284" s="387"/>
      <c r="Q284" s="387"/>
      <c r="R284" s="387"/>
      <c r="S284" s="389"/>
      <c r="T284" s="389"/>
      <c r="U284" s="391"/>
      <c r="V284" s="501"/>
      <c r="W284" s="387"/>
      <c r="X284" s="501"/>
      <c r="Y284" s="387"/>
      <c r="Z284" s="501"/>
    </row>
    <row r="285" spans="1:26" s="394" customFormat="1" ht="15.75">
      <c r="A285" s="392" t="s">
        <v>250</v>
      </c>
      <c r="B285" s="392" t="s">
        <v>250</v>
      </c>
      <c r="C285" s="393"/>
      <c r="D285" s="394" t="s">
        <v>425</v>
      </c>
      <c r="L285" s="395"/>
      <c r="M285" s="395"/>
      <c r="N285" s="396" t="s">
        <v>252</v>
      </c>
      <c r="O285" s="395"/>
      <c r="P285" s="395"/>
      <c r="Q285" s="395"/>
      <c r="R285" s="395"/>
      <c r="S285" s="397"/>
      <c r="T285" s="397"/>
      <c r="V285" s="502"/>
      <c r="W285" s="395"/>
      <c r="X285" s="502"/>
      <c r="Y285" s="395"/>
      <c r="Z285" s="502"/>
    </row>
    <row r="286" spans="1:26" s="385" customFormat="1" ht="15">
      <c r="A286" s="383" t="s">
        <v>352</v>
      </c>
      <c r="B286" s="383" t="s">
        <v>352</v>
      </c>
      <c r="C286" s="384"/>
      <c r="D286" s="385" t="s">
        <v>459</v>
      </c>
      <c r="K286" s="386"/>
      <c r="L286" s="387"/>
      <c r="M286" s="387"/>
      <c r="N286" s="388" t="s">
        <v>267</v>
      </c>
      <c r="O286" s="387"/>
      <c r="P286" s="387"/>
      <c r="Q286" s="387"/>
      <c r="R286" s="387"/>
      <c r="S286" s="389"/>
      <c r="T286" s="389"/>
      <c r="U286" s="391"/>
      <c r="V286" s="501"/>
      <c r="W286" s="387"/>
      <c r="X286" s="501"/>
      <c r="Y286" s="387"/>
      <c r="Z286" s="501"/>
    </row>
  </sheetData>
  <mergeCells count="20">
    <mergeCell ref="V6:W6"/>
    <mergeCell ref="X6:Y6"/>
    <mergeCell ref="M5:M6"/>
    <mergeCell ref="N5:N6"/>
    <mergeCell ref="O5:P5"/>
    <mergeCell ref="A1:U1"/>
    <mergeCell ref="A2:U2"/>
    <mergeCell ref="A3:U3"/>
    <mergeCell ref="A4:A6"/>
    <mergeCell ref="B4:B6"/>
    <mergeCell ref="C4:C6"/>
    <mergeCell ref="D4:J4"/>
    <mergeCell ref="K4:T4"/>
    <mergeCell ref="U4:U6"/>
    <mergeCell ref="D5:F5"/>
    <mergeCell ref="Q5:R5"/>
    <mergeCell ref="S5:T5"/>
    <mergeCell ref="G5:J5"/>
    <mergeCell ref="K5:K6"/>
    <mergeCell ref="L5:L6"/>
  </mergeCells>
  <printOptions horizontalCentered="1"/>
  <pageMargins left="0.1" right="0.25" top="0.5" bottom="0.5" header="0.3" footer="0.3"/>
  <pageSetup paperSize="132" scale="53" orientation="landscape" r:id="rId1"/>
  <headerFoot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4"/>
  <sheetViews>
    <sheetView showGridLines="0" zoomScaleNormal="100" workbookViewId="0">
      <pane xSplit="1" ySplit="13" topLeftCell="B44" activePane="bottomRight" state="frozen"/>
      <selection pane="topRight" activeCell="B1" sqref="B1"/>
      <selection pane="bottomLeft" activeCell="A14" sqref="A14"/>
      <selection pane="bottomRight" activeCell="D63" sqref="D63"/>
    </sheetView>
  </sheetViews>
  <sheetFormatPr defaultColWidth="9.140625" defaultRowHeight="12"/>
  <cols>
    <col min="1" max="1" width="61.140625" style="505" bestFit="1" customWidth="1"/>
    <col min="2" max="2" width="17.85546875" style="515" customWidth="1"/>
    <col min="3" max="6" width="8.5703125" style="505" customWidth="1"/>
    <col min="7" max="7" width="10.7109375" style="505" customWidth="1"/>
    <col min="8" max="11" width="8.5703125" style="505" customWidth="1"/>
    <col min="12" max="13" width="10.7109375" style="505" customWidth="1"/>
    <col min="14" max="14" width="16.42578125" style="505" customWidth="1"/>
    <col min="15" max="16384" width="9.140625" style="505"/>
  </cols>
  <sheetData>
    <row r="1" spans="1:14" ht="15">
      <c r="A1" s="1282" t="s">
        <v>364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</row>
    <row r="2" spans="1:14" ht="15">
      <c r="A2" s="1283" t="s">
        <v>365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</row>
    <row r="3" spans="1:14" ht="15">
      <c r="A3" s="1283" t="s">
        <v>474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</row>
    <row r="4" spans="1:14" ht="15">
      <c r="A4" s="1283"/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3"/>
      <c r="N4" s="1283"/>
    </row>
    <row r="5" spans="1:14" ht="15">
      <c r="A5" s="1281" t="s">
        <v>366</v>
      </c>
      <c r="B5" s="1281"/>
      <c r="C5" s="1281"/>
      <c r="D5" s="1281"/>
      <c r="E5" s="1281"/>
      <c r="F5" s="1281"/>
      <c r="G5" s="1281"/>
    </row>
    <row r="6" spans="1:14" ht="15">
      <c r="A6" s="1281" t="s">
        <v>367</v>
      </c>
      <c r="B6" s="1281"/>
      <c r="C6" s="1281"/>
      <c r="D6" s="1281"/>
      <c r="E6" s="1281"/>
      <c r="F6" s="1281"/>
      <c r="G6" s="1281"/>
    </row>
    <row r="7" spans="1:14" ht="15">
      <c r="A7" s="1281" t="s">
        <v>368</v>
      </c>
      <c r="B7" s="1281"/>
      <c r="C7" s="1281"/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</row>
    <row r="8" spans="1:14" ht="15">
      <c r="A8" s="1281" t="s">
        <v>369</v>
      </c>
      <c r="B8" s="1281"/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1281"/>
      <c r="N8" s="1281"/>
    </row>
    <row r="9" spans="1:14" ht="15">
      <c r="A9" s="1281" t="s">
        <v>370</v>
      </c>
      <c r="B9" s="1281"/>
      <c r="C9" s="1281"/>
      <c r="D9" s="1281"/>
      <c r="E9" s="1281"/>
      <c r="F9" s="1281"/>
      <c r="G9" s="1281"/>
      <c r="H9" s="1281"/>
      <c r="I9" s="1281"/>
      <c r="J9" s="1281"/>
      <c r="K9" s="1281"/>
      <c r="L9" s="1281"/>
      <c r="M9" s="1281"/>
      <c r="N9" s="1281"/>
    </row>
    <row r="10" spans="1:14" ht="15">
      <c r="A10" s="1281" t="s">
        <v>371</v>
      </c>
      <c r="B10" s="1281"/>
      <c r="C10" s="1281"/>
      <c r="D10" s="1281"/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</row>
    <row r="11" spans="1:14" ht="15">
      <c r="A11" s="1284" t="s">
        <v>372</v>
      </c>
      <c r="B11" s="1287" t="s">
        <v>373</v>
      </c>
      <c r="C11" s="1290" t="s">
        <v>374</v>
      </c>
      <c r="D11" s="1291"/>
      <c r="E11" s="1291"/>
      <c r="F11" s="1291"/>
      <c r="G11" s="1292"/>
      <c r="H11" s="1290" t="s">
        <v>375</v>
      </c>
      <c r="I11" s="1291"/>
      <c r="J11" s="1291"/>
      <c r="K11" s="1291"/>
      <c r="L11" s="1292"/>
      <c r="M11" s="1284" t="s">
        <v>458</v>
      </c>
      <c r="N11" s="1284" t="s">
        <v>249</v>
      </c>
    </row>
    <row r="12" spans="1:14">
      <c r="A12" s="1285"/>
      <c r="B12" s="1288"/>
      <c r="C12" s="1284" t="s">
        <v>376</v>
      </c>
      <c r="D12" s="1284" t="s">
        <v>377</v>
      </c>
      <c r="E12" s="1284" t="s">
        <v>378</v>
      </c>
      <c r="F12" s="1284" t="s">
        <v>379</v>
      </c>
      <c r="G12" s="1284" t="s">
        <v>380</v>
      </c>
      <c r="H12" s="1284" t="s">
        <v>376</v>
      </c>
      <c r="I12" s="1284" t="s">
        <v>377</v>
      </c>
      <c r="J12" s="1284" t="s">
        <v>378</v>
      </c>
      <c r="K12" s="1284" t="s">
        <v>379</v>
      </c>
      <c r="L12" s="1284" t="s">
        <v>380</v>
      </c>
      <c r="M12" s="1285"/>
      <c r="N12" s="1285"/>
    </row>
    <row r="13" spans="1:14" ht="33" customHeight="1">
      <c r="A13" s="1286"/>
      <c r="B13" s="1289"/>
      <c r="C13" s="1286"/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</row>
    <row r="14" spans="1:14" s="518" customFormat="1" ht="14.25" customHeight="1">
      <c r="A14" s="516">
        <v>1</v>
      </c>
      <c r="B14" s="517">
        <v>2</v>
      </c>
      <c r="C14" s="516">
        <v>3</v>
      </c>
      <c r="D14" s="516">
        <v>4</v>
      </c>
      <c r="E14" s="516">
        <v>5</v>
      </c>
      <c r="F14" s="516">
        <v>6</v>
      </c>
      <c r="G14" s="516" t="s">
        <v>381</v>
      </c>
      <c r="H14" s="516">
        <v>8</v>
      </c>
      <c r="I14" s="516">
        <v>9</v>
      </c>
      <c r="J14" s="516">
        <v>10</v>
      </c>
      <c r="K14" s="516">
        <v>11</v>
      </c>
      <c r="L14" s="516" t="s">
        <v>382</v>
      </c>
      <c r="M14" s="516">
        <v>13</v>
      </c>
      <c r="N14" s="516">
        <v>14</v>
      </c>
    </row>
    <row r="15" spans="1:14" ht="14.25">
      <c r="A15" s="506" t="s">
        <v>383</v>
      </c>
      <c r="B15" s="507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42"/>
    </row>
    <row r="16" spans="1:14" ht="14.25">
      <c r="A16" s="506" t="s">
        <v>384</v>
      </c>
      <c r="B16" s="507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42"/>
    </row>
    <row r="17" spans="1:14" ht="14.25">
      <c r="A17" s="506" t="s">
        <v>385</v>
      </c>
      <c r="B17" s="507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42"/>
    </row>
    <row r="18" spans="1:14" ht="28.5">
      <c r="A18" s="509" t="s">
        <v>386</v>
      </c>
      <c r="B18" s="507">
        <v>310100000000000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42"/>
    </row>
    <row r="19" spans="1:14" ht="14.25">
      <c r="A19" s="509" t="s">
        <v>387</v>
      </c>
      <c r="B19" s="507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42"/>
    </row>
    <row r="20" spans="1:14" ht="14.25">
      <c r="A20" s="509" t="s">
        <v>388</v>
      </c>
      <c r="B20" s="507"/>
      <c r="C20" s="508"/>
      <c r="D20" s="508"/>
      <c r="E20" s="508"/>
      <c r="F20" s="508"/>
      <c r="G20" s="510"/>
      <c r="H20" s="508"/>
      <c r="I20" s="508"/>
      <c r="J20" s="508"/>
      <c r="K20" s="508"/>
      <c r="L20" s="510"/>
      <c r="M20" s="508"/>
      <c r="N20" s="542"/>
    </row>
    <row r="21" spans="1:14" ht="14.25">
      <c r="A21" s="509" t="s">
        <v>389</v>
      </c>
      <c r="B21" s="507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42"/>
    </row>
    <row r="22" spans="1:14" s="535" customFormat="1" ht="75.75" customHeight="1">
      <c r="A22" s="541" t="s">
        <v>390</v>
      </c>
      <c r="B22" s="533"/>
      <c r="C22" s="534"/>
      <c r="D22" s="534"/>
      <c r="E22" s="534"/>
      <c r="F22" s="534">
        <v>0.6</v>
      </c>
      <c r="G22" s="534">
        <f>C22</f>
        <v>0</v>
      </c>
      <c r="H22" s="548">
        <f>13/14</f>
        <v>0.9285714285714286</v>
      </c>
      <c r="I22" s="548">
        <f>13/14</f>
        <v>0.9285714285714286</v>
      </c>
      <c r="J22" s="561"/>
      <c r="K22" s="549">
        <f>J27</f>
        <v>0</v>
      </c>
      <c r="L22" s="548">
        <f>H22</f>
        <v>0.9285714285714286</v>
      </c>
      <c r="M22" s="548">
        <f>L22-G22</f>
        <v>0.9285714285714286</v>
      </c>
      <c r="N22" s="543"/>
    </row>
    <row r="23" spans="1:14" ht="14.25">
      <c r="A23" s="509" t="s">
        <v>391</v>
      </c>
      <c r="B23" s="507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42"/>
    </row>
    <row r="24" spans="1:14" ht="14.25">
      <c r="A24" s="509" t="s">
        <v>392</v>
      </c>
      <c r="B24" s="507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42"/>
    </row>
    <row r="25" spans="1:14" ht="14.25">
      <c r="A25" s="509" t="s">
        <v>393</v>
      </c>
      <c r="B25" s="507"/>
      <c r="C25" s="508"/>
      <c r="D25" s="508"/>
      <c r="E25" s="508"/>
      <c r="F25" s="508"/>
      <c r="G25" s="511">
        <f>SUM(C25:F25)</f>
        <v>0</v>
      </c>
      <c r="H25" s="508"/>
      <c r="I25" s="508"/>
      <c r="J25" s="508"/>
      <c r="K25" s="508"/>
      <c r="L25" s="511"/>
      <c r="M25" s="511"/>
      <c r="N25" s="542" t="s">
        <v>426</v>
      </c>
    </row>
    <row r="26" spans="1:14" ht="14.25">
      <c r="A26" s="509" t="s">
        <v>394</v>
      </c>
      <c r="B26" s="507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42"/>
    </row>
    <row r="27" spans="1:14" ht="14.25">
      <c r="A27" s="509" t="s">
        <v>395</v>
      </c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42"/>
    </row>
    <row r="28" spans="1:14" ht="14.25">
      <c r="A28" s="509" t="s">
        <v>396</v>
      </c>
      <c r="B28" s="507"/>
      <c r="C28" s="508"/>
      <c r="D28" s="508"/>
      <c r="E28" s="508"/>
      <c r="F28" s="508"/>
      <c r="G28" s="511">
        <f>SUM(C28:F28)</f>
        <v>0</v>
      </c>
      <c r="H28" s="508"/>
      <c r="I28" s="508"/>
      <c r="J28" s="508"/>
      <c r="K28" s="508"/>
      <c r="L28" s="511"/>
      <c r="M28" s="511"/>
      <c r="N28" s="542" t="s">
        <v>427</v>
      </c>
    </row>
    <row r="29" spans="1:14" ht="14.25">
      <c r="A29" s="509" t="s">
        <v>397</v>
      </c>
      <c r="B29" s="507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42"/>
    </row>
    <row r="30" spans="1:14" ht="28.5">
      <c r="A30" s="509" t="s">
        <v>398</v>
      </c>
      <c r="B30" s="507">
        <v>310200000000000</v>
      </c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42"/>
    </row>
    <row r="31" spans="1:14" ht="14.25">
      <c r="A31" s="509" t="s">
        <v>399</v>
      </c>
      <c r="B31" s="507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42"/>
    </row>
    <row r="32" spans="1:14" ht="14.25">
      <c r="A32" s="509" t="s">
        <v>400</v>
      </c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42"/>
    </row>
    <row r="33" spans="1:14" ht="14.25">
      <c r="A33" s="509" t="s">
        <v>401</v>
      </c>
      <c r="B33" s="507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42"/>
    </row>
    <row r="34" spans="1:14" ht="14.25">
      <c r="A34" s="509" t="s">
        <v>392</v>
      </c>
      <c r="B34" s="507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42"/>
    </row>
    <row r="35" spans="1:14" ht="25.5">
      <c r="A35" s="509" t="s">
        <v>402</v>
      </c>
      <c r="B35" s="507"/>
      <c r="C35" s="536"/>
      <c r="D35" s="525"/>
      <c r="E35" s="525"/>
      <c r="F35" s="536"/>
      <c r="G35" s="525">
        <f>SUM(C35:F35)</f>
        <v>0</v>
      </c>
      <c r="H35" s="536"/>
      <c r="I35" s="525"/>
      <c r="J35" s="525"/>
      <c r="K35" s="525"/>
      <c r="L35" s="525"/>
      <c r="M35" s="525">
        <f>L35-C35-D35-E35-F35</f>
        <v>0</v>
      </c>
      <c r="N35" s="542" t="s">
        <v>482</v>
      </c>
    </row>
    <row r="36" spans="1:14" ht="14.25">
      <c r="A36" s="509" t="s">
        <v>403</v>
      </c>
      <c r="B36" s="507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42"/>
    </row>
    <row r="37" spans="1:14" ht="14.25">
      <c r="A37" s="509" t="s">
        <v>404</v>
      </c>
      <c r="B37" s="507"/>
      <c r="C37" s="508"/>
      <c r="D37" s="508"/>
      <c r="E37" s="508"/>
      <c r="F37" s="508"/>
      <c r="G37" s="511">
        <f>SUM(C37:F37)</f>
        <v>0</v>
      </c>
      <c r="H37" s="508"/>
      <c r="I37" s="508"/>
      <c r="J37" s="508"/>
      <c r="K37" s="508"/>
      <c r="L37" s="511"/>
      <c r="M37" s="508"/>
      <c r="N37" s="542" t="s">
        <v>483</v>
      </c>
    </row>
    <row r="38" spans="1:14" ht="14.25">
      <c r="A38" s="509" t="s">
        <v>405</v>
      </c>
      <c r="B38" s="507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42"/>
    </row>
    <row r="39" spans="1:14" ht="14.25">
      <c r="A39" s="509"/>
      <c r="B39" s="507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42"/>
    </row>
    <row r="40" spans="1:14" ht="28.5">
      <c r="A40" s="506" t="s">
        <v>406</v>
      </c>
      <c r="B40" s="507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42"/>
    </row>
    <row r="41" spans="1:14" ht="28.5">
      <c r="A41" s="509" t="s">
        <v>407</v>
      </c>
      <c r="B41" s="507">
        <v>320300000000000</v>
      </c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42"/>
    </row>
    <row r="42" spans="1:14" ht="14.25">
      <c r="A42" s="509" t="s">
        <v>399</v>
      </c>
      <c r="B42" s="507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42"/>
    </row>
    <row r="43" spans="1:14" ht="25.5">
      <c r="A43" s="509" t="s">
        <v>408</v>
      </c>
      <c r="B43" s="507"/>
      <c r="C43" s="536"/>
      <c r="D43" s="536"/>
      <c r="E43" s="536"/>
      <c r="F43" s="524">
        <v>0.5</v>
      </c>
      <c r="G43" s="524">
        <f>SUM(C43:F43)</f>
        <v>0.5</v>
      </c>
      <c r="H43" s="536"/>
      <c r="I43" s="536"/>
      <c r="J43" s="524"/>
      <c r="K43" s="524"/>
      <c r="L43" s="524"/>
      <c r="M43" s="524"/>
      <c r="N43" s="542" t="s">
        <v>484</v>
      </c>
    </row>
    <row r="44" spans="1:14" ht="14.25">
      <c r="A44" s="509" t="s">
        <v>409</v>
      </c>
      <c r="B44" s="507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42"/>
    </row>
    <row r="45" spans="1:14" ht="14.25">
      <c r="A45" s="509" t="s">
        <v>410</v>
      </c>
      <c r="B45" s="507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42"/>
    </row>
    <row r="46" spans="1:14" ht="14.25">
      <c r="A46" s="509" t="s">
        <v>411</v>
      </c>
      <c r="B46" s="507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42"/>
    </row>
    <row r="47" spans="1:14" ht="14.25">
      <c r="A47" s="509" t="s">
        <v>392</v>
      </c>
      <c r="B47" s="507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42"/>
    </row>
    <row r="48" spans="1:14" ht="14.25">
      <c r="A48" s="509" t="s">
        <v>412</v>
      </c>
      <c r="B48" s="507"/>
      <c r="C48" s="508"/>
      <c r="D48" s="508"/>
      <c r="E48" s="508"/>
      <c r="F48" s="508"/>
      <c r="G48" s="511">
        <f>SUM(C48:F48)</f>
        <v>0</v>
      </c>
      <c r="H48" s="508"/>
      <c r="I48" s="508"/>
      <c r="J48" s="508"/>
      <c r="K48" s="508"/>
      <c r="L48" s="511"/>
      <c r="M48" s="511">
        <f>L48-C48-D48-E48-F48</f>
        <v>0</v>
      </c>
      <c r="N48" s="542" t="s">
        <v>481</v>
      </c>
    </row>
    <row r="49" spans="1:14" ht="14.25">
      <c r="A49" s="509" t="s">
        <v>413</v>
      </c>
      <c r="B49" s="507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42"/>
    </row>
    <row r="50" spans="1:14" ht="14.25">
      <c r="A50" s="509" t="s">
        <v>414</v>
      </c>
      <c r="B50" s="507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42"/>
    </row>
    <row r="51" spans="1:14" s="535" customFormat="1" ht="14.25">
      <c r="A51" s="541" t="s">
        <v>415</v>
      </c>
      <c r="B51" s="533"/>
      <c r="C51" s="539"/>
      <c r="D51" s="539"/>
      <c r="E51" s="539"/>
      <c r="F51" s="539"/>
      <c r="G51" s="540">
        <f>SUM(C51:F51)</f>
        <v>0</v>
      </c>
      <c r="H51" s="539"/>
      <c r="I51" s="539"/>
      <c r="J51" s="539"/>
      <c r="K51" s="539"/>
      <c r="L51" s="540"/>
      <c r="M51" s="511">
        <f>L51-C51-D51-E51-F51</f>
        <v>0</v>
      </c>
      <c r="N51" s="543" t="s">
        <v>480</v>
      </c>
    </row>
    <row r="52" spans="1:14" ht="14.25">
      <c r="A52" s="509" t="s">
        <v>416</v>
      </c>
      <c r="B52" s="507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42"/>
    </row>
    <row r="53" spans="1:14" ht="14.25">
      <c r="A53" s="509" t="s">
        <v>417</v>
      </c>
      <c r="B53" s="507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42"/>
    </row>
    <row r="54" spans="1:14" ht="14.25">
      <c r="A54" s="509" t="s">
        <v>418</v>
      </c>
      <c r="B54" s="507"/>
      <c r="C54" s="508"/>
      <c r="D54" s="508"/>
      <c r="E54" s="508"/>
      <c r="F54" s="508"/>
      <c r="G54" s="511">
        <f>SUM(C54:F54)</f>
        <v>0</v>
      </c>
      <c r="H54" s="508"/>
      <c r="I54" s="508"/>
      <c r="J54" s="508"/>
      <c r="K54" s="508"/>
      <c r="L54" s="511"/>
      <c r="M54" s="511">
        <f>L54-C54-D54-E54-F54</f>
        <v>0</v>
      </c>
      <c r="N54" s="542" t="s">
        <v>479</v>
      </c>
    </row>
    <row r="55" spans="1:14" ht="14.25">
      <c r="A55" s="509" t="s">
        <v>419</v>
      </c>
      <c r="B55" s="507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42"/>
    </row>
    <row r="58" spans="1:14" ht="14.25">
      <c r="A58" s="512" t="s">
        <v>253</v>
      </c>
      <c r="C58" s="520" t="s">
        <v>420</v>
      </c>
      <c r="K58" s="519" t="s">
        <v>421</v>
      </c>
    </row>
    <row r="59" spans="1:14" ht="14.25">
      <c r="A59" s="1293"/>
      <c r="B59" s="1293"/>
      <c r="C59" s="1293"/>
    </row>
    <row r="60" spans="1:14" s="532" customFormat="1" ht="15.75" thickBot="1">
      <c r="A60" s="526" t="s">
        <v>250</v>
      </c>
      <c r="B60" s="527"/>
      <c r="C60" s="528" t="s">
        <v>425</v>
      </c>
      <c r="D60" s="529"/>
      <c r="E60" s="529"/>
      <c r="F60" s="529"/>
      <c r="G60" s="529"/>
      <c r="H60" s="529"/>
      <c r="I60" s="530"/>
      <c r="J60" s="530"/>
      <c r="K60" s="531" t="s">
        <v>252</v>
      </c>
      <c r="L60" s="529"/>
      <c r="M60" s="529"/>
      <c r="N60" s="529"/>
    </row>
    <row r="61" spans="1:14" ht="14.25">
      <c r="A61" s="521" t="s">
        <v>422</v>
      </c>
      <c r="C61" s="523" t="s">
        <v>423</v>
      </c>
      <c r="K61" s="522" t="s">
        <v>424</v>
      </c>
    </row>
    <row r="62" spans="1:14" ht="14.25">
      <c r="A62" s="512" t="s">
        <v>248</v>
      </c>
      <c r="C62" s="513" t="s">
        <v>248</v>
      </c>
      <c r="K62" s="519" t="s">
        <v>248</v>
      </c>
    </row>
    <row r="64" spans="1:14">
      <c r="A64" s="514"/>
    </row>
  </sheetData>
  <mergeCells count="27">
    <mergeCell ref="A59:C59"/>
    <mergeCell ref="C12:C13"/>
    <mergeCell ref="D12:D13"/>
    <mergeCell ref="E12:E13"/>
    <mergeCell ref="F12:F13"/>
    <mergeCell ref="A7:N7"/>
    <mergeCell ref="A8:N8"/>
    <mergeCell ref="A9:N9"/>
    <mergeCell ref="A10:N10"/>
    <mergeCell ref="A11:A13"/>
    <mergeCell ref="B11:B13"/>
    <mergeCell ref="C11:G11"/>
    <mergeCell ref="H11:L11"/>
    <mergeCell ref="M11:M13"/>
    <mergeCell ref="N11:N13"/>
    <mergeCell ref="I12:I13"/>
    <mergeCell ref="J12:J13"/>
    <mergeCell ref="K12:K13"/>
    <mergeCell ref="L12:L13"/>
    <mergeCell ref="G12:G13"/>
    <mergeCell ref="H12:H13"/>
    <mergeCell ref="A6:G6"/>
    <mergeCell ref="A1:N1"/>
    <mergeCell ref="A2:N2"/>
    <mergeCell ref="A3:N3"/>
    <mergeCell ref="A4:N4"/>
    <mergeCell ref="A5:G5"/>
  </mergeCells>
  <pageMargins left="0.15" right="0.15" top="0.5" bottom="0.4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showGridLines="0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14" sqref="A14:K14"/>
    </sheetView>
  </sheetViews>
  <sheetFormatPr defaultColWidth="20.42578125" defaultRowHeight="17.25"/>
  <cols>
    <col min="1" max="1" width="18.7109375" style="3" customWidth="1"/>
    <col min="2" max="2" width="81.85546875" style="3" customWidth="1"/>
    <col min="3" max="10" width="13.7109375" style="3" customWidth="1"/>
    <col min="11" max="11" width="22.42578125" style="3" customWidth="1"/>
    <col min="12" max="16384" width="20.42578125" style="3"/>
  </cols>
  <sheetData>
    <row r="1" spans="1:11" ht="35.25" customHeight="1">
      <c r="A1" s="942" t="s">
        <v>176</v>
      </c>
      <c r="B1" s="943"/>
      <c r="C1" s="943"/>
      <c r="D1" s="943"/>
      <c r="E1" s="943"/>
      <c r="F1" s="943"/>
      <c r="G1" s="943"/>
      <c r="H1" s="943"/>
      <c r="I1" s="943"/>
      <c r="J1" s="943"/>
      <c r="K1" s="944"/>
    </row>
    <row r="2" spans="1:11">
      <c r="A2" s="956" t="s">
        <v>162</v>
      </c>
      <c r="B2" s="957"/>
      <c r="C2" s="957"/>
      <c r="D2" s="957"/>
      <c r="E2" s="957"/>
      <c r="F2" s="957"/>
      <c r="G2" s="957"/>
      <c r="H2" s="957"/>
      <c r="I2" s="957"/>
      <c r="J2" s="957"/>
      <c r="K2" s="958"/>
    </row>
    <row r="3" spans="1:11" ht="17.25" customHeight="1">
      <c r="A3" s="975" t="s">
        <v>159</v>
      </c>
      <c r="B3" s="975" t="s">
        <v>160</v>
      </c>
      <c r="C3" s="953" t="s">
        <v>1</v>
      </c>
      <c r="D3" s="954"/>
      <c r="E3" s="955"/>
      <c r="F3" s="953" t="s">
        <v>177</v>
      </c>
      <c r="G3" s="954"/>
      <c r="H3" s="954"/>
      <c r="I3" s="954"/>
      <c r="J3" s="954"/>
      <c r="K3" s="955"/>
    </row>
    <row r="4" spans="1:11" ht="45" customHeight="1" thickBot="1">
      <c r="A4" s="976"/>
      <c r="B4" s="976"/>
      <c r="C4" s="19" t="s">
        <v>178</v>
      </c>
      <c r="D4" s="19" t="s">
        <v>179</v>
      </c>
      <c r="E4" s="19" t="s">
        <v>2</v>
      </c>
      <c r="F4" s="19" t="s">
        <v>178</v>
      </c>
      <c r="G4" s="19" t="s">
        <v>179</v>
      </c>
      <c r="H4" s="19" t="s">
        <v>180</v>
      </c>
      <c r="I4" s="19" t="s">
        <v>181</v>
      </c>
      <c r="J4" s="19" t="s">
        <v>182</v>
      </c>
      <c r="K4" s="19" t="s">
        <v>249</v>
      </c>
    </row>
    <row r="5" spans="1:11" ht="17.25" customHeight="1" thickBot="1">
      <c r="A5" s="933" t="s">
        <v>183</v>
      </c>
      <c r="B5" s="934"/>
      <c r="C5" s="934"/>
      <c r="D5" s="934"/>
      <c r="E5" s="934"/>
      <c r="F5" s="934"/>
      <c r="G5" s="934"/>
      <c r="H5" s="934"/>
      <c r="I5" s="934"/>
      <c r="J5" s="934"/>
      <c r="K5" s="935"/>
    </row>
    <row r="6" spans="1:11" ht="17.25" customHeight="1" thickBot="1">
      <c r="A6" s="936" t="s">
        <v>184</v>
      </c>
      <c r="B6" s="937"/>
      <c r="C6" s="937"/>
      <c r="D6" s="937"/>
      <c r="E6" s="937"/>
      <c r="F6" s="937"/>
      <c r="G6" s="937"/>
      <c r="H6" s="937"/>
      <c r="I6" s="937"/>
      <c r="J6" s="937"/>
      <c r="K6" s="938"/>
    </row>
    <row r="7" spans="1:11" ht="17.25" customHeight="1" thickBot="1">
      <c r="A7" s="939" t="s">
        <v>185</v>
      </c>
      <c r="B7" s="940"/>
      <c r="C7" s="940"/>
      <c r="D7" s="940"/>
      <c r="E7" s="940"/>
      <c r="F7" s="940"/>
      <c r="G7" s="940"/>
      <c r="H7" s="940"/>
      <c r="I7" s="940"/>
      <c r="J7" s="940"/>
      <c r="K7" s="941"/>
    </row>
    <row r="8" spans="1:11">
      <c r="A8" s="959" t="s">
        <v>186</v>
      </c>
      <c r="B8" s="960"/>
      <c r="C8" s="960"/>
      <c r="D8" s="960"/>
      <c r="E8" s="960"/>
      <c r="F8" s="960"/>
      <c r="G8" s="960"/>
      <c r="H8" s="960"/>
      <c r="I8" s="960"/>
      <c r="J8" s="960"/>
      <c r="K8" s="961"/>
    </row>
    <row r="9" spans="1:11">
      <c r="A9" s="11"/>
      <c r="B9" s="9" t="s">
        <v>187</v>
      </c>
      <c r="C9" s="12"/>
      <c r="D9" s="12"/>
      <c r="E9" s="12"/>
      <c r="F9" s="12"/>
      <c r="G9" s="12"/>
      <c r="H9" s="13" t="str">
        <f>IF(ISNUMBER(F9),C9/F9,"")</f>
        <v/>
      </c>
      <c r="I9" s="13" t="str">
        <f>IF(ISNUMBER(G9),D9/G9,"")</f>
        <v/>
      </c>
      <c r="J9" s="13" t="str">
        <f>IF(ISNUMBER(F9),F9/D9,"")</f>
        <v/>
      </c>
      <c r="K9" s="14" t="str">
        <f>IF(ISNUMBER(G9),G9/E9,"")</f>
        <v/>
      </c>
    </row>
    <row r="10" spans="1:11">
      <c r="A10" s="962" t="s">
        <v>188</v>
      </c>
      <c r="B10" s="963"/>
      <c r="C10" s="963"/>
      <c r="D10" s="963"/>
      <c r="E10" s="963"/>
      <c r="F10" s="963"/>
      <c r="G10" s="963"/>
      <c r="H10" s="963"/>
      <c r="I10" s="963"/>
      <c r="J10" s="963"/>
      <c r="K10" s="964"/>
    </row>
    <row r="11" spans="1:11">
      <c r="A11" s="11"/>
      <c r="B11" s="9" t="s">
        <v>187</v>
      </c>
      <c r="C11" s="12"/>
      <c r="D11" s="12"/>
      <c r="E11" s="12"/>
      <c r="F11" s="12"/>
      <c r="G11" s="12"/>
      <c r="H11" s="13" t="str">
        <f>IF(ISNUMBER(F11),C11/F11,"")</f>
        <v/>
      </c>
      <c r="I11" s="13" t="str">
        <f>IF(ISNUMBER(G11),D11/G11,"")</f>
        <v/>
      </c>
      <c r="J11" s="13" t="str">
        <f>IF(ISNUMBER(F11),F11/D11,"")</f>
        <v/>
      </c>
      <c r="K11" s="14" t="str">
        <f>IF(ISNUMBER(G11),G11/E11,"")</f>
        <v/>
      </c>
    </row>
    <row r="12" spans="1:11">
      <c r="A12" s="962" t="s">
        <v>189</v>
      </c>
      <c r="B12" s="963"/>
      <c r="C12" s="963"/>
      <c r="D12" s="963"/>
      <c r="E12" s="963"/>
      <c r="F12" s="963"/>
      <c r="G12" s="963"/>
      <c r="H12" s="963"/>
      <c r="I12" s="963"/>
      <c r="J12" s="963"/>
      <c r="K12" s="964"/>
    </row>
    <row r="13" spans="1:11">
      <c r="A13" s="11"/>
      <c r="B13" s="9" t="s">
        <v>187</v>
      </c>
      <c r="C13" s="12"/>
      <c r="D13" s="12"/>
      <c r="E13" s="12"/>
      <c r="F13" s="12"/>
      <c r="G13" s="12"/>
      <c r="H13" s="13" t="str">
        <f>IF(ISNUMBER(F13),C13/F13,"")</f>
        <v/>
      </c>
      <c r="I13" s="13" t="str">
        <f>IF(ISNUMBER(G13),D13/G13,"")</f>
        <v/>
      </c>
      <c r="J13" s="13" t="str">
        <f>IF(ISNUMBER(F13),F13/D13,"")</f>
        <v/>
      </c>
      <c r="K13" s="14" t="str">
        <f>IF(ISNUMBER(G13),G13/E13,"")</f>
        <v/>
      </c>
    </row>
    <row r="14" spans="1:11">
      <c r="A14" s="962" t="s">
        <v>190</v>
      </c>
      <c r="B14" s="963"/>
      <c r="C14" s="963"/>
      <c r="D14" s="963"/>
      <c r="E14" s="963"/>
      <c r="F14" s="963"/>
      <c r="G14" s="963"/>
      <c r="H14" s="963"/>
      <c r="I14" s="963"/>
      <c r="J14" s="963"/>
      <c r="K14" s="964"/>
    </row>
    <row r="15" spans="1:11">
      <c r="A15" s="11"/>
      <c r="B15" s="9" t="s">
        <v>192</v>
      </c>
      <c r="C15" s="12"/>
      <c r="D15" s="12"/>
      <c r="E15" s="12"/>
      <c r="F15" s="12"/>
      <c r="G15" s="12"/>
      <c r="H15" s="13" t="str">
        <f>IF(ISNUMBER(F15),C15/F15,"")</f>
        <v/>
      </c>
      <c r="I15" s="13" t="str">
        <f>IF(ISNUMBER(G15),D15/G15,"")</f>
        <v/>
      </c>
      <c r="J15" s="13" t="str">
        <f>IF(ISNUMBER(F15),F15/D15,"")</f>
        <v/>
      </c>
      <c r="K15" s="14" t="str">
        <f>IF(ISNUMBER(G15),G15/E15,"")</f>
        <v/>
      </c>
    </row>
    <row r="16" spans="1:11">
      <c r="A16" s="962" t="s">
        <v>191</v>
      </c>
      <c r="B16" s="963"/>
      <c r="C16" s="963"/>
      <c r="D16" s="963"/>
      <c r="E16" s="963"/>
      <c r="F16" s="963"/>
      <c r="G16" s="963"/>
      <c r="H16" s="963"/>
      <c r="I16" s="963"/>
      <c r="J16" s="963"/>
      <c r="K16" s="964"/>
    </row>
    <row r="17" spans="1:11">
      <c r="A17" s="11"/>
      <c r="B17" s="9" t="s">
        <v>187</v>
      </c>
      <c r="C17" s="12"/>
      <c r="D17" s="12"/>
      <c r="E17" s="12"/>
      <c r="F17" s="12"/>
      <c r="G17" s="12"/>
      <c r="H17" s="13" t="str">
        <f>IF(ISNUMBER(F17),C17/F17,"")</f>
        <v/>
      </c>
      <c r="I17" s="13" t="str">
        <f>IF(ISNUMBER(G17),D17/G17,"")</f>
        <v/>
      </c>
      <c r="J17" s="13" t="str">
        <f>IF(ISNUMBER(F17),F17/D17,"")</f>
        <v/>
      </c>
      <c r="K17" s="14" t="str">
        <f>IF(ISNUMBER(G17),G17/E17,"")</f>
        <v/>
      </c>
    </row>
    <row r="18" spans="1:11">
      <c r="A18" s="962" t="s">
        <v>193</v>
      </c>
      <c r="B18" s="963"/>
      <c r="C18" s="963"/>
      <c r="D18" s="963"/>
      <c r="E18" s="963"/>
      <c r="F18" s="963"/>
      <c r="G18" s="963"/>
      <c r="H18" s="963"/>
      <c r="I18" s="963"/>
      <c r="J18" s="963"/>
      <c r="K18" s="964"/>
    </row>
    <row r="19" spans="1:11">
      <c r="A19" s="11"/>
      <c r="B19" s="9" t="s">
        <v>194</v>
      </c>
      <c r="C19" s="12"/>
      <c r="D19" s="12"/>
      <c r="E19" s="12"/>
      <c r="F19" s="12"/>
      <c r="G19" s="12"/>
      <c r="H19" s="13" t="str">
        <f t="shared" ref="H19:H23" si="0">IF(ISNUMBER(F19),C19/F19,"")</f>
        <v/>
      </c>
      <c r="I19" s="13" t="str">
        <f t="shared" ref="I19:I23" si="1">IF(ISNUMBER(G19),D19/G19,"")</f>
        <v/>
      </c>
      <c r="J19" s="13" t="str">
        <f t="shared" ref="J19:K23" si="2">IF(ISNUMBER(F19),F19/D19,"")</f>
        <v/>
      </c>
      <c r="K19" s="14" t="str">
        <f t="shared" si="2"/>
        <v/>
      </c>
    </row>
    <row r="20" spans="1:11">
      <c r="A20" s="11"/>
      <c r="B20" s="9" t="s">
        <v>195</v>
      </c>
      <c r="C20" s="12"/>
      <c r="D20" s="12"/>
      <c r="E20" s="12"/>
      <c r="F20" s="12"/>
      <c r="G20" s="12"/>
      <c r="H20" s="13" t="str">
        <f t="shared" si="0"/>
        <v/>
      </c>
      <c r="I20" s="13" t="str">
        <f t="shared" si="1"/>
        <v/>
      </c>
      <c r="J20" s="13" t="str">
        <f t="shared" si="2"/>
        <v/>
      </c>
      <c r="K20" s="14" t="str">
        <f t="shared" si="2"/>
        <v/>
      </c>
    </row>
    <row r="21" spans="1:11">
      <c r="A21" s="11"/>
      <c r="B21" s="9" t="s">
        <v>196</v>
      </c>
      <c r="C21" s="12"/>
      <c r="D21" s="12"/>
      <c r="E21" s="12"/>
      <c r="F21" s="12"/>
      <c r="G21" s="12"/>
      <c r="H21" s="13" t="str">
        <f t="shared" si="0"/>
        <v/>
      </c>
      <c r="I21" s="13" t="str">
        <f t="shared" si="1"/>
        <v/>
      </c>
      <c r="J21" s="13" t="str">
        <f t="shared" si="2"/>
        <v/>
      </c>
      <c r="K21" s="14" t="str">
        <f t="shared" si="2"/>
        <v/>
      </c>
    </row>
    <row r="22" spans="1:11">
      <c r="A22" s="11"/>
      <c r="B22" s="9" t="s">
        <v>197</v>
      </c>
      <c r="C22" s="12"/>
      <c r="D22" s="12"/>
      <c r="E22" s="12"/>
      <c r="F22" s="12"/>
      <c r="G22" s="12"/>
      <c r="H22" s="13" t="str">
        <f t="shared" si="0"/>
        <v/>
      </c>
      <c r="I22" s="13" t="str">
        <f t="shared" si="1"/>
        <v/>
      </c>
      <c r="J22" s="13" t="str">
        <f t="shared" si="2"/>
        <v/>
      </c>
      <c r="K22" s="14" t="str">
        <f t="shared" si="2"/>
        <v/>
      </c>
    </row>
    <row r="23" spans="1:11" ht="18" thickBot="1">
      <c r="A23" s="20"/>
      <c r="B23" s="21" t="s">
        <v>198</v>
      </c>
      <c r="C23" s="22"/>
      <c r="D23" s="22"/>
      <c r="E23" s="22"/>
      <c r="F23" s="22"/>
      <c r="G23" s="22"/>
      <c r="H23" s="16" t="str">
        <f t="shared" si="0"/>
        <v/>
      </c>
      <c r="I23" s="16" t="str">
        <f t="shared" si="1"/>
        <v/>
      </c>
      <c r="J23" s="16" t="str">
        <f t="shared" si="2"/>
        <v/>
      </c>
      <c r="K23" s="17" t="str">
        <f t="shared" si="2"/>
        <v/>
      </c>
    </row>
    <row r="24" spans="1:11" ht="17.25" customHeight="1" thickBot="1">
      <c r="A24" s="939" t="s">
        <v>199</v>
      </c>
      <c r="B24" s="940"/>
      <c r="C24" s="940"/>
      <c r="D24" s="940"/>
      <c r="E24" s="940"/>
      <c r="F24" s="940"/>
      <c r="G24" s="940"/>
      <c r="H24" s="940"/>
      <c r="I24" s="940"/>
      <c r="J24" s="940"/>
      <c r="K24" s="941"/>
    </row>
    <row r="25" spans="1:11">
      <c r="A25" s="959" t="s">
        <v>200</v>
      </c>
      <c r="B25" s="960"/>
      <c r="C25" s="960"/>
      <c r="D25" s="960"/>
      <c r="E25" s="960"/>
      <c r="F25" s="960"/>
      <c r="G25" s="960"/>
      <c r="H25" s="960"/>
      <c r="I25" s="960"/>
      <c r="J25" s="960"/>
      <c r="K25" s="961"/>
    </row>
    <row r="26" spans="1:11">
      <c r="A26" s="965" t="s">
        <v>201</v>
      </c>
      <c r="B26" s="966"/>
      <c r="C26" s="966"/>
      <c r="D26" s="966"/>
      <c r="E26" s="966"/>
      <c r="F26" s="966"/>
      <c r="G26" s="966"/>
      <c r="H26" s="966"/>
      <c r="I26" s="966"/>
      <c r="J26" s="966"/>
      <c r="K26" s="967"/>
    </row>
    <row r="27" spans="1:11">
      <c r="A27" s="11"/>
      <c r="B27" s="9" t="s">
        <v>202</v>
      </c>
      <c r="C27" s="12"/>
      <c r="D27" s="12"/>
      <c r="E27" s="12"/>
      <c r="F27" s="12"/>
      <c r="G27" s="12"/>
      <c r="H27" s="13" t="str">
        <f>IF(ISNUMBER(F27),C27/F27,"")</f>
        <v/>
      </c>
      <c r="I27" s="13" t="str">
        <f>IF(ISNUMBER(G27),D27/G27,"")</f>
        <v/>
      </c>
      <c r="J27" s="13" t="str">
        <f>IF(ISNUMBER(F27),F27/D27,"")</f>
        <v/>
      </c>
      <c r="K27" s="14" t="str">
        <f>IF(ISNUMBER(G27),G27/E27,"")</f>
        <v/>
      </c>
    </row>
    <row r="28" spans="1:11">
      <c r="A28" s="965" t="s">
        <v>203</v>
      </c>
      <c r="B28" s="966"/>
      <c r="C28" s="966"/>
      <c r="D28" s="966"/>
      <c r="E28" s="966"/>
      <c r="F28" s="966"/>
      <c r="G28" s="966"/>
      <c r="H28" s="966"/>
      <c r="I28" s="966"/>
      <c r="J28" s="966"/>
      <c r="K28" s="967"/>
    </row>
    <row r="29" spans="1:11">
      <c r="A29" s="11"/>
      <c r="B29" s="9" t="s">
        <v>204</v>
      </c>
      <c r="C29" s="12"/>
      <c r="D29" s="12"/>
      <c r="E29" s="12"/>
      <c r="F29" s="12"/>
      <c r="G29" s="12"/>
      <c r="H29" s="13" t="str">
        <f>IF(ISNUMBER(F29),C29/F29,"")</f>
        <v/>
      </c>
      <c r="I29" s="13" t="str">
        <f>IF(ISNUMBER(G29),D29/G29,"")</f>
        <v/>
      </c>
      <c r="J29" s="13" t="str">
        <f>IF(ISNUMBER(F29),F29/D29,"")</f>
        <v/>
      </c>
      <c r="K29" s="14" t="str">
        <f>IF(ISNUMBER(G29),G29/E29,"")</f>
        <v/>
      </c>
    </row>
    <row r="30" spans="1:11">
      <c r="A30" s="965" t="s">
        <v>205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7"/>
    </row>
    <row r="31" spans="1:11">
      <c r="A31" s="11"/>
      <c r="B31" s="9" t="s">
        <v>206</v>
      </c>
      <c r="C31" s="12"/>
      <c r="D31" s="12"/>
      <c r="E31" s="12"/>
      <c r="F31" s="12"/>
      <c r="G31" s="12"/>
      <c r="H31" s="13" t="str">
        <f>IF(ISNUMBER(F31),C31/F31,"")</f>
        <v/>
      </c>
      <c r="I31" s="13" t="str">
        <f>IF(ISNUMBER(G31),D31/G31,"")</f>
        <v/>
      </c>
      <c r="J31" s="13" t="str">
        <f>IF(ISNUMBER(F31),F31/D31,"")</f>
        <v/>
      </c>
      <c r="K31" s="14" t="str">
        <f>IF(ISNUMBER(G31),G31/E31,"")</f>
        <v/>
      </c>
    </row>
    <row r="32" spans="1:11">
      <c r="A32" s="962" t="s">
        <v>207</v>
      </c>
      <c r="B32" s="963"/>
      <c r="C32" s="963"/>
      <c r="D32" s="963"/>
      <c r="E32" s="963"/>
      <c r="F32" s="963"/>
      <c r="G32" s="963"/>
      <c r="H32" s="963"/>
      <c r="I32" s="963"/>
      <c r="J32" s="963"/>
      <c r="K32" s="964"/>
    </row>
    <row r="33" spans="1:11">
      <c r="A33" s="965" t="s">
        <v>208</v>
      </c>
      <c r="B33" s="966"/>
      <c r="C33" s="966"/>
      <c r="D33" s="966"/>
      <c r="E33" s="966"/>
      <c r="F33" s="966"/>
      <c r="G33" s="966"/>
      <c r="H33" s="966"/>
      <c r="I33" s="966"/>
      <c r="J33" s="966"/>
      <c r="K33" s="967"/>
    </row>
    <row r="34" spans="1:11">
      <c r="A34" s="11"/>
      <c r="B34" s="9" t="s">
        <v>209</v>
      </c>
      <c r="C34" s="12"/>
      <c r="D34" s="12"/>
      <c r="E34" s="12"/>
      <c r="F34" s="12"/>
      <c r="G34" s="12"/>
      <c r="H34" s="13" t="str">
        <f>IF(ISNUMBER(F34),C34/F34,"")</f>
        <v/>
      </c>
      <c r="I34" s="13" t="str">
        <f>IF(ISNUMBER(G34),D34/G34,"")</f>
        <v/>
      </c>
      <c r="J34" s="13" t="str">
        <f>IF(ISNUMBER(F34),F34/D34,"")</f>
        <v/>
      </c>
      <c r="K34" s="14" t="str">
        <f>IF(ISNUMBER(G34),G34/E34,"")</f>
        <v/>
      </c>
    </row>
    <row r="35" spans="1:11">
      <c r="A35" s="965" t="s">
        <v>210</v>
      </c>
      <c r="B35" s="966"/>
      <c r="C35" s="966"/>
      <c r="D35" s="966"/>
      <c r="E35" s="966"/>
      <c r="F35" s="966"/>
      <c r="G35" s="966"/>
      <c r="H35" s="966"/>
      <c r="I35" s="966"/>
      <c r="J35" s="966"/>
      <c r="K35" s="967"/>
    </row>
    <row r="36" spans="1:11">
      <c r="A36" s="11"/>
      <c r="B36" s="9" t="s">
        <v>211</v>
      </c>
      <c r="C36" s="12"/>
      <c r="D36" s="12"/>
      <c r="E36" s="12"/>
      <c r="F36" s="12"/>
      <c r="G36" s="12"/>
      <c r="H36" s="13" t="str">
        <f>IF(ISNUMBER(F36),C36/F36,"")</f>
        <v/>
      </c>
      <c r="I36" s="13" t="str">
        <f>IF(ISNUMBER(G36),D36/G36,"")</f>
        <v/>
      </c>
      <c r="J36" s="13" t="str">
        <f>IF(ISNUMBER(F36),F36/D36,"")</f>
        <v/>
      </c>
      <c r="K36" s="14" t="str">
        <f>IF(ISNUMBER(G36),G36/E36,"")</f>
        <v/>
      </c>
    </row>
    <row r="37" spans="1:11">
      <c r="A37" s="11"/>
      <c r="B37" s="9" t="s">
        <v>212</v>
      </c>
      <c r="C37" s="12"/>
      <c r="D37" s="12"/>
      <c r="E37" s="12"/>
      <c r="F37" s="12"/>
      <c r="G37" s="12"/>
      <c r="H37" s="13" t="str">
        <f>IF(ISNUMBER(F37),C37/F37,"")</f>
        <v/>
      </c>
      <c r="I37" s="13" t="str">
        <f>IF(ISNUMBER(G37),D37/G37,"")</f>
        <v/>
      </c>
      <c r="J37" s="13" t="str">
        <f>IF(ISNUMBER(F37),F37/D37,"")</f>
        <v/>
      </c>
      <c r="K37" s="14" t="str">
        <f>IF(ISNUMBER(G37),G37/E37,"")</f>
        <v/>
      </c>
    </row>
    <row r="38" spans="1:11" ht="17.25" customHeight="1">
      <c r="A38" s="962" t="s">
        <v>213</v>
      </c>
      <c r="B38" s="963"/>
      <c r="C38" s="963"/>
      <c r="D38" s="963"/>
      <c r="E38" s="963"/>
      <c r="F38" s="963"/>
      <c r="G38" s="963"/>
      <c r="H38" s="963"/>
      <c r="I38" s="963"/>
      <c r="J38" s="963"/>
      <c r="K38" s="964"/>
    </row>
    <row r="39" spans="1:11">
      <c r="A39" s="965" t="s">
        <v>214</v>
      </c>
      <c r="B39" s="966"/>
      <c r="C39" s="966"/>
      <c r="D39" s="966"/>
      <c r="E39" s="966"/>
      <c r="F39" s="966"/>
      <c r="G39" s="966"/>
      <c r="H39" s="966"/>
      <c r="I39" s="966"/>
      <c r="J39" s="966"/>
      <c r="K39" s="967"/>
    </row>
    <row r="40" spans="1:11">
      <c r="A40" s="11"/>
      <c r="B40" s="9" t="s">
        <v>215</v>
      </c>
      <c r="C40" s="12"/>
      <c r="D40" s="12"/>
      <c r="E40" s="12"/>
      <c r="F40" s="12"/>
      <c r="G40" s="12"/>
      <c r="H40" s="13" t="str">
        <f t="shared" ref="H40:H44" si="3">IF(ISNUMBER(F40),C40/F40,"")</f>
        <v/>
      </c>
      <c r="I40" s="13" t="str">
        <f t="shared" ref="I40:I44" si="4">IF(ISNUMBER(G40),D40/G40,"")</f>
        <v/>
      </c>
      <c r="J40" s="13" t="str">
        <f t="shared" ref="J40:K44" si="5">IF(ISNUMBER(F40),F40/D40,"")</f>
        <v/>
      </c>
      <c r="K40" s="14" t="str">
        <f t="shared" si="5"/>
        <v/>
      </c>
    </row>
    <row r="41" spans="1:11">
      <c r="A41" s="11"/>
      <c r="B41" s="9" t="s">
        <v>216</v>
      </c>
      <c r="C41" s="12"/>
      <c r="D41" s="12"/>
      <c r="E41" s="12"/>
      <c r="F41" s="12"/>
      <c r="G41" s="12"/>
      <c r="H41" s="13" t="str">
        <f t="shared" si="3"/>
        <v/>
      </c>
      <c r="I41" s="13" t="str">
        <f t="shared" si="4"/>
        <v/>
      </c>
      <c r="J41" s="13" t="str">
        <f t="shared" si="5"/>
        <v/>
      </c>
      <c r="K41" s="14" t="str">
        <f t="shared" si="5"/>
        <v/>
      </c>
    </row>
    <row r="42" spans="1:11">
      <c r="A42" s="11"/>
      <c r="B42" s="9" t="s">
        <v>217</v>
      </c>
      <c r="C42" s="12"/>
      <c r="D42" s="12"/>
      <c r="E42" s="12"/>
      <c r="F42" s="12"/>
      <c r="G42" s="12"/>
      <c r="H42" s="13" t="str">
        <f t="shared" si="3"/>
        <v/>
      </c>
      <c r="I42" s="13" t="str">
        <f t="shared" si="4"/>
        <v/>
      </c>
      <c r="J42" s="13" t="str">
        <f t="shared" si="5"/>
        <v/>
      </c>
      <c r="K42" s="14" t="str">
        <f t="shared" si="5"/>
        <v/>
      </c>
    </row>
    <row r="43" spans="1:11">
      <c r="A43" s="11"/>
      <c r="B43" s="9" t="s">
        <v>218</v>
      </c>
      <c r="C43" s="12"/>
      <c r="D43" s="12"/>
      <c r="E43" s="12"/>
      <c r="F43" s="12"/>
      <c r="G43" s="12"/>
      <c r="H43" s="13" t="str">
        <f t="shared" si="3"/>
        <v/>
      </c>
      <c r="I43" s="13" t="str">
        <f t="shared" si="4"/>
        <v/>
      </c>
      <c r="J43" s="13" t="str">
        <f t="shared" si="5"/>
        <v/>
      </c>
      <c r="K43" s="14" t="str">
        <f t="shared" si="5"/>
        <v/>
      </c>
    </row>
    <row r="44" spans="1:11">
      <c r="A44" s="11"/>
      <c r="B44" s="9" t="s">
        <v>219</v>
      </c>
      <c r="C44" s="12"/>
      <c r="D44" s="12"/>
      <c r="E44" s="12"/>
      <c r="F44" s="12"/>
      <c r="G44" s="12"/>
      <c r="H44" s="13" t="str">
        <f t="shared" si="3"/>
        <v/>
      </c>
      <c r="I44" s="13" t="str">
        <f t="shared" si="4"/>
        <v/>
      </c>
      <c r="J44" s="13" t="str">
        <f t="shared" si="5"/>
        <v/>
      </c>
      <c r="K44" s="14" t="str">
        <f t="shared" si="5"/>
        <v/>
      </c>
    </row>
    <row r="45" spans="1:11">
      <c r="A45" s="965" t="s">
        <v>220</v>
      </c>
      <c r="B45" s="966"/>
      <c r="C45" s="966"/>
      <c r="D45" s="966"/>
      <c r="E45" s="966"/>
      <c r="F45" s="966"/>
      <c r="G45" s="966"/>
      <c r="H45" s="966"/>
      <c r="I45" s="966"/>
      <c r="J45" s="966"/>
      <c r="K45" s="967"/>
    </row>
    <row r="46" spans="1:11">
      <c r="A46" s="11"/>
      <c r="B46" s="987" t="s">
        <v>221</v>
      </c>
      <c r="C46" s="988"/>
      <c r="D46" s="988"/>
      <c r="E46" s="988"/>
      <c r="F46" s="988"/>
      <c r="G46" s="988"/>
      <c r="H46" s="988"/>
      <c r="I46" s="988"/>
      <c r="J46" s="988"/>
      <c r="K46" s="989"/>
    </row>
    <row r="47" spans="1:11">
      <c r="A47" s="11"/>
      <c r="B47" s="10" t="s">
        <v>222</v>
      </c>
      <c r="C47" s="12"/>
      <c r="D47" s="12"/>
      <c r="E47" s="12"/>
      <c r="F47" s="12"/>
      <c r="G47" s="12"/>
      <c r="H47" s="13" t="str">
        <f t="shared" ref="H47:H51" si="6">IF(ISNUMBER(F47),C47/F47,"")</f>
        <v/>
      </c>
      <c r="I47" s="13" t="str">
        <f t="shared" ref="I47:I51" si="7">IF(ISNUMBER(G47),D47/G47,"")</f>
        <v/>
      </c>
      <c r="J47" s="13" t="str">
        <f t="shared" ref="J47:K51" si="8">IF(ISNUMBER(F47),F47/D47,"")</f>
        <v/>
      </c>
      <c r="K47" s="14" t="str">
        <f t="shared" si="8"/>
        <v/>
      </c>
    </row>
    <row r="48" spans="1:11">
      <c r="A48" s="11"/>
      <c r="B48" s="10" t="s">
        <v>216</v>
      </c>
      <c r="C48" s="12"/>
      <c r="D48" s="12"/>
      <c r="E48" s="12"/>
      <c r="F48" s="12"/>
      <c r="G48" s="12"/>
      <c r="H48" s="13" t="str">
        <f t="shared" si="6"/>
        <v/>
      </c>
      <c r="I48" s="13" t="str">
        <f t="shared" si="7"/>
        <v/>
      </c>
      <c r="J48" s="13" t="str">
        <f t="shared" si="8"/>
        <v/>
      </c>
      <c r="K48" s="14" t="str">
        <f t="shared" si="8"/>
        <v/>
      </c>
    </row>
    <row r="49" spans="1:11">
      <c r="A49" s="11"/>
      <c r="B49" s="10" t="s">
        <v>223</v>
      </c>
      <c r="C49" s="12"/>
      <c r="D49" s="12"/>
      <c r="E49" s="12"/>
      <c r="F49" s="12"/>
      <c r="G49" s="12"/>
      <c r="H49" s="13" t="str">
        <f t="shared" si="6"/>
        <v/>
      </c>
      <c r="I49" s="13" t="str">
        <f t="shared" si="7"/>
        <v/>
      </c>
      <c r="J49" s="13" t="str">
        <f t="shared" si="8"/>
        <v/>
      </c>
      <c r="K49" s="14" t="str">
        <f t="shared" si="8"/>
        <v/>
      </c>
    </row>
    <row r="50" spans="1:11">
      <c r="A50" s="11"/>
      <c r="B50" s="10" t="s">
        <v>224</v>
      </c>
      <c r="C50" s="12"/>
      <c r="D50" s="12"/>
      <c r="E50" s="12"/>
      <c r="F50" s="12"/>
      <c r="G50" s="12"/>
      <c r="H50" s="13" t="str">
        <f t="shared" si="6"/>
        <v/>
      </c>
      <c r="I50" s="13" t="str">
        <f t="shared" si="7"/>
        <v/>
      </c>
      <c r="J50" s="13" t="str">
        <f t="shared" si="8"/>
        <v/>
      </c>
      <c r="K50" s="14" t="str">
        <f t="shared" si="8"/>
        <v/>
      </c>
    </row>
    <row r="51" spans="1:11">
      <c r="A51" s="11"/>
      <c r="B51" s="10" t="s">
        <v>225</v>
      </c>
      <c r="C51" s="12"/>
      <c r="D51" s="12"/>
      <c r="E51" s="12"/>
      <c r="F51" s="12"/>
      <c r="G51" s="12"/>
      <c r="H51" s="13" t="str">
        <f t="shared" si="6"/>
        <v/>
      </c>
      <c r="I51" s="13" t="str">
        <f t="shared" si="7"/>
        <v/>
      </c>
      <c r="J51" s="13" t="str">
        <f t="shared" si="8"/>
        <v/>
      </c>
      <c r="K51" s="14" t="str">
        <f t="shared" si="8"/>
        <v/>
      </c>
    </row>
    <row r="52" spans="1:11">
      <c r="A52" s="11"/>
      <c r="B52" s="987" t="s">
        <v>226</v>
      </c>
      <c r="C52" s="988"/>
      <c r="D52" s="988"/>
      <c r="E52" s="988"/>
      <c r="F52" s="988"/>
      <c r="G52" s="988"/>
      <c r="H52" s="988"/>
      <c r="I52" s="988"/>
      <c r="J52" s="988"/>
      <c r="K52" s="989"/>
    </row>
    <row r="53" spans="1:11">
      <c r="A53" s="11"/>
      <c r="B53" s="10" t="s">
        <v>223</v>
      </c>
      <c r="C53" s="12"/>
      <c r="D53" s="12"/>
      <c r="E53" s="12"/>
      <c r="F53" s="12"/>
      <c r="G53" s="12"/>
      <c r="H53" s="13" t="str">
        <f t="shared" ref="H53:H57" si="9">IF(ISNUMBER(F53),C53/F53,"")</f>
        <v/>
      </c>
      <c r="I53" s="13" t="str">
        <f t="shared" ref="I53:I57" si="10">IF(ISNUMBER(G53),D53/G53,"")</f>
        <v/>
      </c>
      <c r="J53" s="13" t="str">
        <f t="shared" ref="J53:K57" si="11">IF(ISNUMBER(F53),F53/D53,"")</f>
        <v/>
      </c>
      <c r="K53" s="14" t="str">
        <f t="shared" si="11"/>
        <v/>
      </c>
    </row>
    <row r="54" spans="1:11">
      <c r="A54" s="11"/>
      <c r="B54" s="10" t="s">
        <v>227</v>
      </c>
      <c r="C54" s="12"/>
      <c r="D54" s="12"/>
      <c r="E54" s="12"/>
      <c r="F54" s="12"/>
      <c r="G54" s="12"/>
      <c r="H54" s="13" t="str">
        <f t="shared" si="9"/>
        <v/>
      </c>
      <c r="I54" s="13" t="str">
        <f t="shared" si="10"/>
        <v/>
      </c>
      <c r="J54" s="13" t="str">
        <f t="shared" si="11"/>
        <v/>
      </c>
      <c r="K54" s="14" t="str">
        <f t="shared" si="11"/>
        <v/>
      </c>
    </row>
    <row r="55" spans="1:11">
      <c r="A55" s="11"/>
      <c r="B55" s="10" t="s">
        <v>224</v>
      </c>
      <c r="C55" s="12"/>
      <c r="D55" s="12"/>
      <c r="E55" s="12"/>
      <c r="F55" s="12"/>
      <c r="G55" s="12"/>
      <c r="H55" s="13" t="str">
        <f t="shared" si="9"/>
        <v/>
      </c>
      <c r="I55" s="13" t="str">
        <f t="shared" si="10"/>
        <v/>
      </c>
      <c r="J55" s="13" t="str">
        <f t="shared" si="11"/>
        <v/>
      </c>
      <c r="K55" s="14" t="str">
        <f t="shared" si="11"/>
        <v/>
      </c>
    </row>
    <row r="56" spans="1:11">
      <c r="A56" s="11"/>
      <c r="B56" s="10" t="s">
        <v>228</v>
      </c>
      <c r="C56" s="12"/>
      <c r="D56" s="12"/>
      <c r="E56" s="12"/>
      <c r="F56" s="12"/>
      <c r="G56" s="12"/>
      <c r="H56" s="13" t="str">
        <f t="shared" si="9"/>
        <v/>
      </c>
      <c r="I56" s="13" t="str">
        <f t="shared" si="10"/>
        <v/>
      </c>
      <c r="J56" s="13" t="str">
        <f t="shared" si="11"/>
        <v/>
      </c>
      <c r="K56" s="14" t="str">
        <f t="shared" si="11"/>
        <v/>
      </c>
    </row>
    <row r="57" spans="1:11" ht="18" thickBot="1">
      <c r="A57" s="20"/>
      <c r="B57" s="23" t="s">
        <v>225</v>
      </c>
      <c r="C57" s="22"/>
      <c r="D57" s="22"/>
      <c r="E57" s="22"/>
      <c r="F57" s="22"/>
      <c r="G57" s="22"/>
      <c r="H57" s="16" t="str">
        <f t="shared" si="9"/>
        <v/>
      </c>
      <c r="I57" s="16" t="str">
        <f t="shared" si="10"/>
        <v/>
      </c>
      <c r="J57" s="16" t="str">
        <f t="shared" si="11"/>
        <v/>
      </c>
      <c r="K57" s="17" t="str">
        <f t="shared" si="11"/>
        <v/>
      </c>
    </row>
    <row r="58" spans="1:11" ht="18" thickBot="1">
      <c r="A58" s="978" t="s">
        <v>229</v>
      </c>
      <c r="B58" s="979"/>
      <c r="C58" s="979"/>
      <c r="D58" s="979"/>
      <c r="E58" s="979"/>
      <c r="F58" s="979"/>
      <c r="G58" s="979"/>
      <c r="H58" s="979"/>
      <c r="I58" s="979"/>
      <c r="J58" s="979"/>
      <c r="K58" s="979"/>
    </row>
    <row r="59" spans="1:11">
      <c r="A59" s="959" t="s">
        <v>230</v>
      </c>
      <c r="B59" s="960"/>
      <c r="C59" s="960"/>
      <c r="D59" s="960"/>
      <c r="E59" s="960"/>
      <c r="F59" s="960"/>
      <c r="G59" s="960"/>
      <c r="H59" s="960"/>
      <c r="I59" s="960"/>
      <c r="J59" s="960"/>
      <c r="K59" s="961"/>
    </row>
    <row r="60" spans="1:11">
      <c r="A60" s="11"/>
      <c r="B60" s="9" t="s">
        <v>231</v>
      </c>
      <c r="C60" s="12"/>
      <c r="D60" s="12"/>
      <c r="E60" s="12"/>
      <c r="F60" s="12"/>
      <c r="G60" s="12"/>
      <c r="H60" s="13" t="str">
        <f t="shared" ref="H60:H61" si="12">IF(ISNUMBER(F60),C60/F60,"")</f>
        <v/>
      </c>
      <c r="I60" s="13" t="str">
        <f t="shared" ref="I60:I61" si="13">IF(ISNUMBER(G60),D60/G60,"")</f>
        <v/>
      </c>
      <c r="J60" s="13" t="str">
        <f t="shared" ref="J60:K61" si="14">IF(ISNUMBER(F60),F60/D60,"")</f>
        <v/>
      </c>
      <c r="K60" s="14" t="str">
        <f t="shared" si="14"/>
        <v/>
      </c>
    </row>
    <row r="61" spans="1:11">
      <c r="A61" s="11"/>
      <c r="B61" s="9" t="s">
        <v>232</v>
      </c>
      <c r="C61" s="12"/>
      <c r="D61" s="12"/>
      <c r="E61" s="12"/>
      <c r="F61" s="12"/>
      <c r="G61" s="12"/>
      <c r="H61" s="13" t="str">
        <f t="shared" si="12"/>
        <v/>
      </c>
      <c r="I61" s="13" t="str">
        <f t="shared" si="13"/>
        <v/>
      </c>
      <c r="J61" s="13" t="str">
        <f t="shared" si="14"/>
        <v/>
      </c>
      <c r="K61" s="14" t="str">
        <f t="shared" si="14"/>
        <v/>
      </c>
    </row>
    <row r="62" spans="1:11">
      <c r="A62" s="962" t="s">
        <v>233</v>
      </c>
      <c r="B62" s="963"/>
      <c r="C62" s="963"/>
      <c r="D62" s="963"/>
      <c r="E62" s="963"/>
      <c r="F62" s="963"/>
      <c r="G62" s="963"/>
      <c r="H62" s="963"/>
      <c r="I62" s="963"/>
      <c r="J62" s="963"/>
      <c r="K62" s="964"/>
    </row>
    <row r="63" spans="1:11">
      <c r="A63" s="11"/>
      <c r="B63" s="9" t="s">
        <v>234</v>
      </c>
      <c r="C63" s="12"/>
      <c r="D63" s="12"/>
      <c r="E63" s="12"/>
      <c r="F63" s="12"/>
      <c r="G63" s="12"/>
      <c r="H63" s="13" t="str">
        <f t="shared" ref="H63:H65" si="15">IF(ISNUMBER(F63),C63/F63,"")</f>
        <v/>
      </c>
      <c r="I63" s="13" t="str">
        <f t="shared" ref="I63:I65" si="16">IF(ISNUMBER(G63),D63/G63,"")</f>
        <v/>
      </c>
      <c r="J63" s="13" t="str">
        <f t="shared" ref="J63:K65" si="17">IF(ISNUMBER(F63),F63/D63,"")</f>
        <v/>
      </c>
      <c r="K63" s="14" t="str">
        <f t="shared" si="17"/>
        <v/>
      </c>
    </row>
    <row r="64" spans="1:11">
      <c r="A64" s="11"/>
      <c r="B64" s="9" t="s">
        <v>235</v>
      </c>
      <c r="C64" s="12"/>
      <c r="D64" s="12"/>
      <c r="E64" s="12"/>
      <c r="F64" s="12"/>
      <c r="G64" s="12"/>
      <c r="H64" s="13" t="str">
        <f t="shared" si="15"/>
        <v/>
      </c>
      <c r="I64" s="13" t="str">
        <f t="shared" si="16"/>
        <v/>
      </c>
      <c r="J64" s="13" t="str">
        <f t="shared" si="17"/>
        <v/>
      </c>
      <c r="K64" s="14" t="str">
        <f t="shared" si="17"/>
        <v/>
      </c>
    </row>
    <row r="65" spans="1:11" ht="18" thickBot="1">
      <c r="A65" s="20"/>
      <c r="B65" s="21" t="s">
        <v>236</v>
      </c>
      <c r="C65" s="22"/>
      <c r="D65" s="22"/>
      <c r="E65" s="22"/>
      <c r="F65" s="22"/>
      <c r="G65" s="22"/>
      <c r="H65" s="16" t="str">
        <f t="shared" si="15"/>
        <v/>
      </c>
      <c r="I65" s="16" t="str">
        <f t="shared" si="16"/>
        <v/>
      </c>
      <c r="J65" s="16" t="str">
        <f t="shared" si="17"/>
        <v/>
      </c>
      <c r="K65" s="17" t="str">
        <f t="shared" si="17"/>
        <v/>
      </c>
    </row>
    <row r="66" spans="1:11" ht="17.25" customHeight="1" thickBot="1">
      <c r="A66" s="978" t="s">
        <v>237</v>
      </c>
      <c r="B66" s="979"/>
      <c r="C66" s="979"/>
      <c r="D66" s="979"/>
      <c r="E66" s="979"/>
      <c r="F66" s="979"/>
      <c r="G66" s="979"/>
      <c r="H66" s="979"/>
      <c r="I66" s="979"/>
      <c r="J66" s="979"/>
      <c r="K66" s="980"/>
    </row>
    <row r="67" spans="1:11">
      <c r="A67" s="25"/>
      <c r="B67" s="26" t="s">
        <v>238</v>
      </c>
      <c r="C67" s="27"/>
      <c r="D67" s="27"/>
      <c r="E67" s="27"/>
      <c r="F67" s="27"/>
      <c r="G67" s="27"/>
      <c r="H67" s="28" t="str">
        <f t="shared" ref="H67:H68" si="18">IF(ISNUMBER(F67),C67/F67,"")</f>
        <v/>
      </c>
      <c r="I67" s="28" t="str">
        <f t="shared" ref="I67:I68" si="19">IF(ISNUMBER(G67),D67/G67,"")</f>
        <v/>
      </c>
      <c r="J67" s="29" t="str">
        <f t="shared" ref="J67:K68" si="20">IF(ISNUMBER(F67),F67/D67,"")</f>
        <v/>
      </c>
      <c r="K67" s="24" t="str">
        <f t="shared" si="20"/>
        <v/>
      </c>
    </row>
    <row r="68" spans="1:11" ht="18" thickBot="1">
      <c r="A68" s="20"/>
      <c r="B68" s="21" t="s">
        <v>239</v>
      </c>
      <c r="C68" s="22"/>
      <c r="D68" s="22"/>
      <c r="E68" s="22"/>
      <c r="F68" s="22"/>
      <c r="G68" s="22"/>
      <c r="H68" s="16" t="str">
        <f t="shared" si="18"/>
        <v/>
      </c>
      <c r="I68" s="16" t="str">
        <f t="shared" si="19"/>
        <v/>
      </c>
      <c r="J68" s="17" t="str">
        <f t="shared" si="20"/>
        <v/>
      </c>
      <c r="K68" s="24" t="str">
        <f t="shared" si="20"/>
        <v/>
      </c>
    </row>
    <row r="69" spans="1:11" ht="18" thickBot="1">
      <c r="A69" s="981" t="s">
        <v>240</v>
      </c>
      <c r="B69" s="982"/>
      <c r="C69" s="982"/>
      <c r="D69" s="982"/>
      <c r="E69" s="982"/>
      <c r="F69" s="982"/>
      <c r="G69" s="982"/>
      <c r="H69" s="982"/>
      <c r="I69" s="982"/>
      <c r="J69" s="982"/>
      <c r="K69" s="983"/>
    </row>
    <row r="70" spans="1:11">
      <c r="A70" s="984" t="s">
        <v>241</v>
      </c>
      <c r="B70" s="985"/>
      <c r="C70" s="985"/>
      <c r="D70" s="985"/>
      <c r="E70" s="985"/>
      <c r="F70" s="985"/>
      <c r="G70" s="985"/>
      <c r="H70" s="985"/>
      <c r="I70" s="985"/>
      <c r="J70" s="985"/>
      <c r="K70" s="986"/>
    </row>
    <row r="71" spans="1:11" ht="17.25" customHeight="1">
      <c r="A71" s="962" t="s">
        <v>242</v>
      </c>
      <c r="B71" s="963"/>
      <c r="C71" s="963"/>
      <c r="D71" s="963"/>
      <c r="E71" s="963"/>
      <c r="F71" s="963"/>
      <c r="G71" s="963"/>
      <c r="H71" s="963"/>
      <c r="I71" s="963"/>
      <c r="J71" s="963"/>
      <c r="K71" s="964"/>
    </row>
    <row r="72" spans="1:11">
      <c r="A72" s="11"/>
      <c r="B72" s="9" t="s">
        <v>243</v>
      </c>
      <c r="C72" s="12"/>
      <c r="D72" s="12"/>
      <c r="E72" s="12"/>
      <c r="F72" s="12"/>
      <c r="G72" s="12"/>
      <c r="H72" s="13" t="str">
        <f>IF(ISNUMBER(F72),C72/F72,"")</f>
        <v/>
      </c>
      <c r="I72" s="13" t="str">
        <f>IF(ISNUMBER(G72),D72/G72,"")</f>
        <v/>
      </c>
      <c r="J72" s="13" t="str">
        <f>IF(ISNUMBER(F72),F72/D72,"")</f>
        <v/>
      </c>
      <c r="K72" s="14" t="str">
        <f>IF(ISNUMBER(G72),G72/E72,"")</f>
        <v/>
      </c>
    </row>
    <row r="73" spans="1:11">
      <c r="A73" s="962" t="s">
        <v>244</v>
      </c>
      <c r="B73" s="963"/>
      <c r="C73" s="963"/>
      <c r="D73" s="963"/>
      <c r="E73" s="963"/>
      <c r="F73" s="963"/>
      <c r="G73" s="963"/>
      <c r="H73" s="963"/>
      <c r="I73" s="963"/>
      <c r="J73" s="963"/>
      <c r="K73" s="964"/>
    </row>
    <row r="74" spans="1:11" ht="18" thickBot="1">
      <c r="A74" s="20"/>
      <c r="B74" s="21" t="s">
        <v>245</v>
      </c>
      <c r="C74" s="22"/>
      <c r="D74" s="22"/>
      <c r="E74" s="22"/>
      <c r="F74" s="22"/>
      <c r="G74" s="22"/>
      <c r="H74" s="16" t="str">
        <f>IF(ISNUMBER(F74),C74/F74,"")</f>
        <v/>
      </c>
      <c r="I74" s="16" t="str">
        <f>IF(ISNUMBER(G74),D74/G74,"")</f>
        <v/>
      </c>
      <c r="J74" s="16" t="str">
        <f>IF(ISNUMBER(F74),F74/D74,"")</f>
        <v/>
      </c>
      <c r="K74" s="17" t="str">
        <f>IF(ISNUMBER(G74),G74/E74,"")</f>
        <v/>
      </c>
    </row>
    <row r="75" spans="1:11" ht="18" customHeight="1">
      <c r="A75" s="945" t="s">
        <v>3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</row>
    <row r="76" spans="1:11" ht="18" customHeight="1">
      <c r="A76" s="947" t="s">
        <v>4</v>
      </c>
      <c r="B76" s="948"/>
      <c r="C76" s="948"/>
      <c r="D76" s="948"/>
      <c r="E76" s="948"/>
      <c r="F76" s="948"/>
      <c r="G76" s="948"/>
      <c r="H76" s="948"/>
      <c r="I76" s="948"/>
      <c r="J76" s="948"/>
      <c r="K76" s="948"/>
    </row>
    <row r="77" spans="1:11" ht="18" customHeight="1">
      <c r="A77" s="949" t="s">
        <v>5</v>
      </c>
      <c r="B77" s="950"/>
      <c r="C77" s="950"/>
      <c r="D77" s="950"/>
      <c r="E77" s="950"/>
      <c r="F77" s="950"/>
      <c r="G77" s="950"/>
      <c r="H77" s="950"/>
      <c r="I77" s="950"/>
      <c r="J77" s="950"/>
      <c r="K77" s="950"/>
    </row>
    <row r="78" spans="1:11" ht="18" customHeight="1">
      <c r="A78" s="951" t="s">
        <v>6</v>
      </c>
      <c r="B78" s="952"/>
      <c r="C78" s="952"/>
      <c r="D78" s="952"/>
      <c r="E78" s="952"/>
      <c r="F78" s="952"/>
      <c r="G78" s="952"/>
      <c r="H78" s="952"/>
      <c r="I78" s="952"/>
      <c r="J78" s="952"/>
      <c r="K78" s="952"/>
    </row>
    <row r="79" spans="1:11" ht="34.5">
      <c r="A79" s="18" t="s">
        <v>0</v>
      </c>
      <c r="B79" s="6" t="s">
        <v>7</v>
      </c>
      <c r="C79" s="1"/>
      <c r="D79" s="1"/>
      <c r="E79" s="1"/>
      <c r="F79" s="1"/>
      <c r="G79" s="1"/>
      <c r="H79" s="13" t="str">
        <f>IF(ISNUMBER(F79),C79/F79,"")</f>
        <v/>
      </c>
      <c r="I79" s="13" t="str">
        <f>IF(ISNUMBER(G79),D79/G79,"")</f>
        <v/>
      </c>
      <c r="J79" s="13" t="str">
        <f>IF(ISNUMBER(F79),F79/D79,"")</f>
        <v/>
      </c>
      <c r="K79" s="13" t="str">
        <f>IF(ISNUMBER(G79),G79/E79,"")</f>
        <v/>
      </c>
    </row>
    <row r="80" spans="1:11" ht="18" customHeight="1">
      <c r="A80" s="951" t="s">
        <v>8</v>
      </c>
      <c r="B80" s="952"/>
      <c r="C80" s="952"/>
      <c r="D80" s="952"/>
      <c r="E80" s="952"/>
      <c r="F80" s="952"/>
      <c r="G80" s="952"/>
      <c r="H80" s="952"/>
      <c r="I80" s="952"/>
      <c r="J80" s="952"/>
      <c r="K80" s="952"/>
    </row>
    <row r="81" spans="1:11" ht="34.5">
      <c r="A81" s="18" t="s">
        <v>0</v>
      </c>
      <c r="B81" s="6" t="s">
        <v>9</v>
      </c>
      <c r="C81" s="1"/>
      <c r="D81" s="1"/>
      <c r="E81" s="1"/>
      <c r="F81" s="1"/>
      <c r="G81" s="1"/>
      <c r="H81" s="13" t="str">
        <f>IF(ISNUMBER(F81),C81/F81,"")</f>
        <v/>
      </c>
      <c r="I81" s="13" t="str">
        <f>IF(ISNUMBER(G81),D81/G81,"")</f>
        <v/>
      </c>
      <c r="J81" s="13" t="str">
        <f>IF(ISNUMBER(F81),F81/D81,"")</f>
        <v/>
      </c>
      <c r="K81" s="13" t="str">
        <f>IF(ISNUMBER(G81),G81/E81,"")</f>
        <v/>
      </c>
    </row>
    <row r="82" spans="1:11" ht="18" customHeight="1">
      <c r="A82" s="951" t="s">
        <v>10</v>
      </c>
      <c r="B82" s="952"/>
      <c r="C82" s="952"/>
      <c r="D82" s="952"/>
      <c r="E82" s="952"/>
      <c r="F82" s="952"/>
      <c r="G82" s="952"/>
      <c r="H82" s="952"/>
      <c r="I82" s="952"/>
      <c r="J82" s="952"/>
      <c r="K82" s="952"/>
    </row>
    <row r="83" spans="1:11" ht="51.75">
      <c r="A83" s="18" t="s">
        <v>0</v>
      </c>
      <c r="B83" s="6" t="s">
        <v>11</v>
      </c>
      <c r="C83" s="1"/>
      <c r="D83" s="1"/>
      <c r="E83" s="1"/>
      <c r="F83" s="1"/>
      <c r="G83" s="1"/>
      <c r="H83" s="13" t="str">
        <f>IF(ISNUMBER(F83),C83/F83,"")</f>
        <v/>
      </c>
      <c r="I83" s="13" t="str">
        <f>IF(ISNUMBER(G83),D83/G83,"")</f>
        <v/>
      </c>
      <c r="J83" s="13" t="str">
        <f>IF(ISNUMBER(F83),F83/D83,"")</f>
        <v/>
      </c>
      <c r="K83" s="13" t="str">
        <f>IF(ISNUMBER(G83),G83/E83,"")</f>
        <v/>
      </c>
    </row>
    <row r="84" spans="1:11" ht="18" customHeight="1">
      <c r="A84" s="951" t="s">
        <v>12</v>
      </c>
      <c r="B84" s="952"/>
      <c r="C84" s="952"/>
      <c r="D84" s="952"/>
      <c r="E84" s="952"/>
      <c r="F84" s="952"/>
      <c r="G84" s="952"/>
      <c r="H84" s="952"/>
      <c r="I84" s="952"/>
      <c r="J84" s="952"/>
      <c r="K84" s="952"/>
    </row>
    <row r="85" spans="1:11">
      <c r="A85" s="18" t="s">
        <v>0</v>
      </c>
      <c r="B85" s="6" t="s">
        <v>13</v>
      </c>
      <c r="C85" s="1"/>
      <c r="D85" s="1"/>
      <c r="E85" s="1"/>
      <c r="F85" s="1"/>
      <c r="G85" s="1"/>
      <c r="H85" s="13" t="str">
        <f>IF(ISNUMBER(F85),C85/F85,"")</f>
        <v/>
      </c>
      <c r="I85" s="13" t="str">
        <f>IF(ISNUMBER(G85),D85/G85,"")</f>
        <v/>
      </c>
      <c r="J85" s="13" t="str">
        <f>IF(ISNUMBER(F85),F85/D85,"")</f>
        <v/>
      </c>
      <c r="K85" s="13" t="str">
        <f>IF(ISNUMBER(G85),G85/E85,"")</f>
        <v/>
      </c>
    </row>
    <row r="86" spans="1:11" ht="18" customHeight="1">
      <c r="A86" s="949" t="s">
        <v>14</v>
      </c>
      <c r="B86" s="950"/>
      <c r="C86" s="950"/>
      <c r="D86" s="950"/>
      <c r="E86" s="950"/>
      <c r="F86" s="950"/>
      <c r="G86" s="950"/>
      <c r="H86" s="950"/>
      <c r="I86" s="950"/>
      <c r="J86" s="950"/>
      <c r="K86" s="950"/>
    </row>
    <row r="87" spans="1:11" ht="18" customHeight="1">
      <c r="A87" s="951" t="s">
        <v>15</v>
      </c>
      <c r="B87" s="952"/>
      <c r="C87" s="952"/>
      <c r="D87" s="952"/>
      <c r="E87" s="952"/>
      <c r="F87" s="952"/>
      <c r="G87" s="952"/>
      <c r="H87" s="952"/>
      <c r="I87" s="952"/>
      <c r="J87" s="952"/>
      <c r="K87" s="952"/>
    </row>
    <row r="88" spans="1:11" ht="18" customHeight="1">
      <c r="A88" s="968" t="s">
        <v>16</v>
      </c>
      <c r="B88" s="969"/>
      <c r="C88" s="969"/>
      <c r="D88" s="969"/>
      <c r="E88" s="969"/>
      <c r="F88" s="969"/>
      <c r="G88" s="969"/>
      <c r="H88" s="969"/>
      <c r="I88" s="969"/>
      <c r="J88" s="969"/>
      <c r="K88" s="969"/>
    </row>
    <row r="89" spans="1:11">
      <c r="A89" s="18" t="s">
        <v>0</v>
      </c>
      <c r="B89" s="6" t="s">
        <v>17</v>
      </c>
      <c r="C89" s="1"/>
      <c r="D89" s="1"/>
      <c r="E89" s="1"/>
      <c r="F89" s="1"/>
      <c r="G89" s="1"/>
      <c r="H89" s="13" t="str">
        <f>IF(ISNUMBER(F89),C89/F89,"")</f>
        <v/>
      </c>
      <c r="I89" s="13" t="str">
        <f>IF(ISNUMBER(G89),D89/G89,"")</f>
        <v/>
      </c>
      <c r="J89" s="13" t="str">
        <f>IF(ISNUMBER(F89),F89/D89,"")</f>
        <v/>
      </c>
      <c r="K89" s="13" t="str">
        <f>IF(ISNUMBER(G89),G89/E89,"")</f>
        <v/>
      </c>
    </row>
    <row r="90" spans="1:11">
      <c r="A90" s="18" t="s">
        <v>0</v>
      </c>
      <c r="B90" s="6" t="s">
        <v>18</v>
      </c>
      <c r="C90" s="1"/>
      <c r="D90" s="1"/>
      <c r="E90" s="1"/>
      <c r="F90" s="1"/>
      <c r="G90" s="1"/>
      <c r="H90" s="13" t="str">
        <f>IF(ISNUMBER(F90),C90/F90,"")</f>
        <v/>
      </c>
      <c r="I90" s="13" t="str">
        <f>IF(ISNUMBER(G90),D90/G90,"")</f>
        <v/>
      </c>
      <c r="J90" s="13" t="str">
        <f>IF(ISNUMBER(F90),F90/D90,"")</f>
        <v/>
      </c>
      <c r="K90" s="13" t="str">
        <f>IF(ISNUMBER(G90),G90/E90,"")</f>
        <v/>
      </c>
    </row>
    <row r="91" spans="1:11" ht="18" customHeight="1">
      <c r="A91" s="949" t="s">
        <v>19</v>
      </c>
      <c r="B91" s="950"/>
      <c r="C91" s="950"/>
      <c r="D91" s="950"/>
      <c r="E91" s="950"/>
      <c r="F91" s="950"/>
      <c r="G91" s="950"/>
      <c r="H91" s="950"/>
      <c r="I91" s="950"/>
      <c r="J91" s="950"/>
      <c r="K91" s="950"/>
    </row>
    <row r="92" spans="1:11" ht="18" customHeight="1">
      <c r="A92" s="951" t="s">
        <v>20</v>
      </c>
      <c r="B92" s="952"/>
      <c r="C92" s="952"/>
      <c r="D92" s="952"/>
      <c r="E92" s="952"/>
      <c r="F92" s="952"/>
      <c r="G92" s="952"/>
      <c r="H92" s="952"/>
      <c r="I92" s="952"/>
      <c r="J92" s="952"/>
      <c r="K92" s="952"/>
    </row>
    <row r="93" spans="1:11" ht="18" customHeight="1">
      <c r="A93" s="968" t="s">
        <v>21</v>
      </c>
      <c r="B93" s="969"/>
      <c r="C93" s="969"/>
      <c r="D93" s="969"/>
      <c r="E93" s="969"/>
      <c r="F93" s="969"/>
      <c r="G93" s="969"/>
      <c r="H93" s="969"/>
      <c r="I93" s="969"/>
      <c r="J93" s="969"/>
      <c r="K93" s="969"/>
    </row>
    <row r="94" spans="1:11">
      <c r="A94" s="18" t="s">
        <v>0</v>
      </c>
      <c r="B94" s="977" t="s">
        <v>22</v>
      </c>
      <c r="C94" s="977"/>
      <c r="D94" s="977"/>
      <c r="E94" s="977"/>
      <c r="F94" s="977"/>
      <c r="G94" s="977"/>
      <c r="H94" s="977"/>
      <c r="I94" s="977"/>
      <c r="J94" s="977"/>
      <c r="K94" s="977"/>
    </row>
    <row r="95" spans="1:11">
      <c r="A95" s="18" t="s">
        <v>0</v>
      </c>
      <c r="B95" s="8" t="s">
        <v>23</v>
      </c>
      <c r="C95" s="1"/>
      <c r="D95" s="1"/>
      <c r="E95" s="1"/>
      <c r="F95" s="1"/>
      <c r="G95" s="1"/>
      <c r="H95" s="13" t="str">
        <f t="shared" ref="H95:I98" si="21">IF(ISNUMBER(F95),C95/F95,"")</f>
        <v/>
      </c>
      <c r="I95" s="13" t="str">
        <f t="shared" si="21"/>
        <v/>
      </c>
      <c r="J95" s="13" t="str">
        <f t="shared" ref="J95:K98" si="22">IF(ISNUMBER(F95),F95/D95,"")</f>
        <v/>
      </c>
      <c r="K95" s="13" t="str">
        <f t="shared" si="22"/>
        <v/>
      </c>
    </row>
    <row r="96" spans="1:11">
      <c r="A96" s="18" t="s">
        <v>0</v>
      </c>
      <c r="B96" s="8" t="s">
        <v>24</v>
      </c>
      <c r="C96" s="1"/>
      <c r="D96" s="1"/>
      <c r="E96" s="1"/>
      <c r="F96" s="1"/>
      <c r="G96" s="1"/>
      <c r="H96" s="13" t="str">
        <f t="shared" si="21"/>
        <v/>
      </c>
      <c r="I96" s="13" t="str">
        <f t="shared" si="21"/>
        <v/>
      </c>
      <c r="J96" s="13" t="str">
        <f t="shared" si="22"/>
        <v/>
      </c>
      <c r="K96" s="13" t="str">
        <f t="shared" si="22"/>
        <v/>
      </c>
    </row>
    <row r="97" spans="1:11" ht="69">
      <c r="A97" s="18" t="s">
        <v>0</v>
      </c>
      <c r="B97" s="8" t="s">
        <v>25</v>
      </c>
      <c r="C97" s="1"/>
      <c r="D97" s="1"/>
      <c r="E97" s="1"/>
      <c r="F97" s="1"/>
      <c r="G97" s="1"/>
      <c r="H97" s="13" t="str">
        <f t="shared" si="21"/>
        <v/>
      </c>
      <c r="I97" s="13" t="str">
        <f t="shared" si="21"/>
        <v/>
      </c>
      <c r="J97" s="13" t="str">
        <f t="shared" si="22"/>
        <v/>
      </c>
      <c r="K97" s="13" t="str">
        <f t="shared" si="22"/>
        <v/>
      </c>
    </row>
    <row r="98" spans="1:11">
      <c r="A98" s="18" t="s">
        <v>0</v>
      </c>
      <c r="B98" s="8" t="s">
        <v>26</v>
      </c>
      <c r="C98" s="1"/>
      <c r="D98" s="1"/>
      <c r="E98" s="1"/>
      <c r="F98" s="1"/>
      <c r="G98" s="1"/>
      <c r="H98" s="13" t="str">
        <f t="shared" si="21"/>
        <v/>
      </c>
      <c r="I98" s="13" t="str">
        <f t="shared" si="21"/>
        <v/>
      </c>
      <c r="J98" s="13" t="str">
        <f t="shared" si="22"/>
        <v/>
      </c>
      <c r="K98" s="13" t="str">
        <f t="shared" si="22"/>
        <v/>
      </c>
    </row>
    <row r="99" spans="1:11" ht="18" customHeight="1">
      <c r="A99" s="968" t="s">
        <v>27</v>
      </c>
      <c r="B99" s="969"/>
      <c r="C99" s="969"/>
      <c r="D99" s="969"/>
      <c r="E99" s="969"/>
      <c r="F99" s="969"/>
      <c r="G99" s="969"/>
      <c r="H99" s="969"/>
      <c r="I99" s="969"/>
      <c r="J99" s="969"/>
      <c r="K99" s="969"/>
    </row>
    <row r="100" spans="1:11">
      <c r="A100" s="18" t="s">
        <v>0</v>
      </c>
      <c r="B100" s="6" t="s">
        <v>28</v>
      </c>
      <c r="C100" s="1"/>
      <c r="D100" s="1"/>
      <c r="E100" s="1"/>
      <c r="F100" s="1"/>
      <c r="G100" s="1"/>
      <c r="H100" s="13" t="str">
        <f>IF(ISNUMBER(F100),C100/F100,"")</f>
        <v/>
      </c>
      <c r="I100" s="13" t="str">
        <f>IF(ISNUMBER(G100),D100/G100,"")</f>
        <v/>
      </c>
      <c r="J100" s="13" t="str">
        <f>IF(ISNUMBER(F100),F100/D100,"")</f>
        <v/>
      </c>
      <c r="K100" s="13" t="str">
        <f>IF(ISNUMBER(G100),G100/E100,"")</f>
        <v/>
      </c>
    </row>
    <row r="101" spans="1:11" ht="18" customHeight="1">
      <c r="A101" s="968" t="s">
        <v>29</v>
      </c>
      <c r="B101" s="969"/>
      <c r="C101" s="969"/>
      <c r="D101" s="969"/>
      <c r="E101" s="969"/>
      <c r="F101" s="969"/>
      <c r="G101" s="969"/>
      <c r="H101" s="969"/>
      <c r="I101" s="969"/>
      <c r="J101" s="969"/>
      <c r="K101" s="969"/>
    </row>
    <row r="102" spans="1:11" ht="34.5">
      <c r="A102" s="18" t="s">
        <v>0</v>
      </c>
      <c r="B102" s="6" t="s">
        <v>30</v>
      </c>
      <c r="C102" s="1"/>
      <c r="D102" s="1"/>
      <c r="E102" s="1"/>
      <c r="F102" s="1"/>
      <c r="G102" s="1"/>
      <c r="H102" s="13" t="str">
        <f>IF(ISNUMBER(F102),C102/F102,"")</f>
        <v/>
      </c>
      <c r="I102" s="13" t="str">
        <f>IF(ISNUMBER(G102),D102/G102,"")</f>
        <v/>
      </c>
      <c r="J102" s="13" t="str">
        <f>IF(ISNUMBER(F102),F102/D102,"")</f>
        <v/>
      </c>
      <c r="K102" s="13" t="str">
        <f>IF(ISNUMBER(G102),G102/E102,"")</f>
        <v/>
      </c>
    </row>
    <row r="103" spans="1:11" ht="18" customHeight="1">
      <c r="A103" s="968" t="s">
        <v>31</v>
      </c>
      <c r="B103" s="969"/>
      <c r="C103" s="969"/>
      <c r="D103" s="969"/>
      <c r="E103" s="969"/>
      <c r="F103" s="969"/>
      <c r="G103" s="969"/>
      <c r="H103" s="969"/>
      <c r="I103" s="969"/>
      <c r="J103" s="969"/>
      <c r="K103" s="969"/>
    </row>
    <row r="104" spans="1:11">
      <c r="A104" s="18" t="s">
        <v>0</v>
      </c>
      <c r="B104" s="6" t="s">
        <v>32</v>
      </c>
      <c r="C104" s="1"/>
      <c r="D104" s="1"/>
      <c r="E104" s="1"/>
      <c r="F104" s="1"/>
      <c r="G104" s="1"/>
      <c r="H104" s="13" t="str">
        <f t="shared" ref="H104:I110" si="23">IF(ISNUMBER(F104),C104/F104,"")</f>
        <v/>
      </c>
      <c r="I104" s="13" t="str">
        <f t="shared" si="23"/>
        <v/>
      </c>
      <c r="J104" s="13" t="str">
        <f t="shared" ref="J104:K110" si="24">IF(ISNUMBER(F104),F104/D104,"")</f>
        <v/>
      </c>
      <c r="K104" s="13" t="str">
        <f t="shared" si="24"/>
        <v/>
      </c>
    </row>
    <row r="105" spans="1:11">
      <c r="A105" s="18" t="s">
        <v>0</v>
      </c>
      <c r="B105" s="6" t="s">
        <v>33</v>
      </c>
      <c r="C105" s="1"/>
      <c r="D105" s="1"/>
      <c r="E105" s="1"/>
      <c r="F105" s="1"/>
      <c r="G105" s="1"/>
      <c r="H105" s="13" t="str">
        <f t="shared" si="23"/>
        <v/>
      </c>
      <c r="I105" s="13" t="str">
        <f t="shared" si="23"/>
        <v/>
      </c>
      <c r="J105" s="13" t="str">
        <f t="shared" si="24"/>
        <v/>
      </c>
      <c r="K105" s="13" t="str">
        <f t="shared" si="24"/>
        <v/>
      </c>
    </row>
    <row r="106" spans="1:11">
      <c r="A106" s="18" t="s">
        <v>0</v>
      </c>
      <c r="B106" s="6" t="s">
        <v>34</v>
      </c>
      <c r="C106" s="1"/>
      <c r="D106" s="1"/>
      <c r="E106" s="1"/>
      <c r="F106" s="1"/>
      <c r="G106" s="1"/>
      <c r="H106" s="13" t="str">
        <f t="shared" si="23"/>
        <v/>
      </c>
      <c r="I106" s="13" t="str">
        <f t="shared" si="23"/>
        <v/>
      </c>
      <c r="J106" s="13" t="str">
        <f t="shared" si="24"/>
        <v/>
      </c>
      <c r="K106" s="13" t="str">
        <f t="shared" si="24"/>
        <v/>
      </c>
    </row>
    <row r="107" spans="1:11">
      <c r="A107" s="18" t="s">
        <v>0</v>
      </c>
      <c r="B107" s="6" t="s">
        <v>35</v>
      </c>
      <c r="C107" s="1"/>
      <c r="D107" s="1"/>
      <c r="E107" s="1"/>
      <c r="F107" s="1"/>
      <c r="G107" s="1"/>
      <c r="H107" s="13" t="str">
        <f t="shared" si="23"/>
        <v/>
      </c>
      <c r="I107" s="13" t="str">
        <f t="shared" si="23"/>
        <v/>
      </c>
      <c r="J107" s="13" t="str">
        <f t="shared" si="24"/>
        <v/>
      </c>
      <c r="K107" s="13" t="str">
        <f t="shared" si="24"/>
        <v/>
      </c>
    </row>
    <row r="108" spans="1:11">
      <c r="A108" s="18" t="s">
        <v>0</v>
      </c>
      <c r="B108" s="6" t="s">
        <v>36</v>
      </c>
      <c r="C108" s="1"/>
      <c r="D108" s="1"/>
      <c r="E108" s="1"/>
      <c r="F108" s="1"/>
      <c r="G108" s="1"/>
      <c r="H108" s="13" t="str">
        <f t="shared" si="23"/>
        <v/>
      </c>
      <c r="I108" s="13" t="str">
        <f t="shared" si="23"/>
        <v/>
      </c>
      <c r="J108" s="13" t="str">
        <f t="shared" si="24"/>
        <v/>
      </c>
      <c r="K108" s="13" t="str">
        <f t="shared" si="24"/>
        <v/>
      </c>
    </row>
    <row r="109" spans="1:11">
      <c r="A109" s="18" t="s">
        <v>0</v>
      </c>
      <c r="B109" s="6" t="s">
        <v>37</v>
      </c>
      <c r="C109" s="1"/>
      <c r="D109" s="1"/>
      <c r="E109" s="1"/>
      <c r="F109" s="1"/>
      <c r="G109" s="1"/>
      <c r="H109" s="13" t="str">
        <f t="shared" si="23"/>
        <v/>
      </c>
      <c r="I109" s="13" t="str">
        <f t="shared" si="23"/>
        <v/>
      </c>
      <c r="J109" s="13" t="str">
        <f t="shared" si="24"/>
        <v/>
      </c>
      <c r="K109" s="13" t="str">
        <f t="shared" si="24"/>
        <v/>
      </c>
    </row>
    <row r="110" spans="1:11">
      <c r="A110" s="18" t="s">
        <v>0</v>
      </c>
      <c r="B110" s="6" t="s">
        <v>38</v>
      </c>
      <c r="C110" s="1"/>
      <c r="D110" s="1"/>
      <c r="E110" s="1"/>
      <c r="F110" s="1"/>
      <c r="G110" s="1"/>
      <c r="H110" s="13" t="str">
        <f t="shared" si="23"/>
        <v/>
      </c>
      <c r="I110" s="13" t="str">
        <f t="shared" si="23"/>
        <v/>
      </c>
      <c r="J110" s="13" t="str">
        <f t="shared" si="24"/>
        <v/>
      </c>
      <c r="K110" s="13" t="str">
        <f t="shared" si="24"/>
        <v/>
      </c>
    </row>
    <row r="111" spans="1:11" ht="18" customHeight="1">
      <c r="A111" s="968" t="s">
        <v>39</v>
      </c>
      <c r="B111" s="969"/>
      <c r="C111" s="969"/>
      <c r="D111" s="969"/>
      <c r="E111" s="969"/>
      <c r="F111" s="969"/>
      <c r="G111" s="969"/>
      <c r="H111" s="969"/>
      <c r="I111" s="969"/>
      <c r="J111" s="969"/>
      <c r="K111" s="969"/>
    </row>
    <row r="112" spans="1:11" ht="51.75">
      <c r="A112" s="18" t="s">
        <v>0</v>
      </c>
      <c r="B112" s="6" t="s">
        <v>40</v>
      </c>
      <c r="C112" s="1"/>
      <c r="D112" s="1"/>
      <c r="E112" s="1"/>
      <c r="F112" s="1"/>
      <c r="G112" s="1"/>
      <c r="H112" s="13" t="str">
        <f t="shared" ref="H112:H117" si="25">IF(ISNUMBER(F112),C112/F112,"")</f>
        <v/>
      </c>
      <c r="I112" s="13" t="str">
        <f t="shared" ref="I112:I117" si="26">IF(ISNUMBER(G112),D112/G112,"")</f>
        <v/>
      </c>
      <c r="J112" s="13" t="str">
        <f t="shared" ref="J112:K117" si="27">IF(ISNUMBER(F112),F112/D112,"")</f>
        <v/>
      </c>
      <c r="K112" s="13" t="str">
        <f t="shared" si="27"/>
        <v/>
      </c>
    </row>
    <row r="113" spans="1:11">
      <c r="A113" s="18" t="s">
        <v>0</v>
      </c>
      <c r="B113" s="6" t="s">
        <v>41</v>
      </c>
      <c r="C113" s="1"/>
      <c r="D113" s="1"/>
      <c r="E113" s="1"/>
      <c r="F113" s="1"/>
      <c r="G113" s="1"/>
      <c r="H113" s="13" t="str">
        <f t="shared" si="25"/>
        <v/>
      </c>
      <c r="I113" s="13" t="str">
        <f t="shared" si="26"/>
        <v/>
      </c>
      <c r="J113" s="13" t="str">
        <f t="shared" si="27"/>
        <v/>
      </c>
      <c r="K113" s="13" t="str">
        <f t="shared" si="27"/>
        <v/>
      </c>
    </row>
    <row r="114" spans="1:11" ht="34.5">
      <c r="A114" s="18" t="s">
        <v>0</v>
      </c>
      <c r="B114" s="6" t="s">
        <v>42</v>
      </c>
      <c r="C114" s="1"/>
      <c r="D114" s="1"/>
      <c r="E114" s="1"/>
      <c r="F114" s="1"/>
      <c r="G114" s="1"/>
      <c r="H114" s="13" t="str">
        <f t="shared" si="25"/>
        <v/>
      </c>
      <c r="I114" s="13" t="str">
        <f t="shared" si="26"/>
        <v/>
      </c>
      <c r="J114" s="13" t="str">
        <f t="shared" si="27"/>
        <v/>
      </c>
      <c r="K114" s="13" t="str">
        <f t="shared" si="27"/>
        <v/>
      </c>
    </row>
    <row r="115" spans="1:11">
      <c r="A115" s="18" t="s">
        <v>0</v>
      </c>
      <c r="B115" s="6" t="s">
        <v>43</v>
      </c>
      <c r="C115" s="1"/>
      <c r="D115" s="1"/>
      <c r="E115" s="1"/>
      <c r="F115" s="1"/>
      <c r="G115" s="1"/>
      <c r="H115" s="13" t="str">
        <f t="shared" si="25"/>
        <v/>
      </c>
      <c r="I115" s="13" t="str">
        <f t="shared" si="26"/>
        <v/>
      </c>
      <c r="J115" s="13" t="str">
        <f t="shared" si="27"/>
        <v/>
      </c>
      <c r="K115" s="13" t="str">
        <f t="shared" si="27"/>
        <v/>
      </c>
    </row>
    <row r="116" spans="1:11">
      <c r="A116" s="18" t="s">
        <v>0</v>
      </c>
      <c r="B116" s="6" t="s">
        <v>44</v>
      </c>
      <c r="C116" s="1"/>
      <c r="D116" s="1"/>
      <c r="E116" s="1"/>
      <c r="F116" s="1"/>
      <c r="G116" s="1"/>
      <c r="H116" s="13" t="str">
        <f t="shared" si="25"/>
        <v/>
      </c>
      <c r="I116" s="13" t="str">
        <f t="shared" si="26"/>
        <v/>
      </c>
      <c r="J116" s="13" t="str">
        <f t="shared" si="27"/>
        <v/>
      </c>
      <c r="K116" s="13" t="str">
        <f t="shared" si="27"/>
        <v/>
      </c>
    </row>
    <row r="117" spans="1:11">
      <c r="A117" s="18" t="s">
        <v>0</v>
      </c>
      <c r="B117" s="6" t="s">
        <v>45</v>
      </c>
      <c r="C117" s="1"/>
      <c r="D117" s="1"/>
      <c r="E117" s="1"/>
      <c r="F117" s="1"/>
      <c r="G117" s="1"/>
      <c r="H117" s="13" t="str">
        <f t="shared" si="25"/>
        <v/>
      </c>
      <c r="I117" s="13" t="str">
        <f t="shared" si="26"/>
        <v/>
      </c>
      <c r="J117" s="13" t="str">
        <f t="shared" si="27"/>
        <v/>
      </c>
      <c r="K117" s="13" t="str">
        <f t="shared" si="27"/>
        <v/>
      </c>
    </row>
    <row r="118" spans="1:11" ht="18" customHeight="1">
      <c r="A118" s="951" t="s">
        <v>46</v>
      </c>
      <c r="B118" s="952"/>
      <c r="C118" s="952"/>
      <c r="D118" s="952"/>
      <c r="E118" s="952"/>
      <c r="F118" s="952"/>
      <c r="G118" s="952"/>
      <c r="H118" s="952"/>
      <c r="I118" s="952"/>
      <c r="J118" s="952"/>
      <c r="K118" s="952"/>
    </row>
    <row r="119" spans="1:11" ht="38.25" customHeight="1">
      <c r="A119" s="968" t="s">
        <v>47</v>
      </c>
      <c r="B119" s="969"/>
      <c r="C119" s="969"/>
      <c r="D119" s="969"/>
      <c r="E119" s="969"/>
      <c r="F119" s="969"/>
      <c r="G119" s="969"/>
      <c r="H119" s="969"/>
      <c r="I119" s="969"/>
      <c r="J119" s="969"/>
      <c r="K119" s="969"/>
    </row>
    <row r="120" spans="1:11">
      <c r="A120" s="18" t="s">
        <v>0</v>
      </c>
      <c r="B120" s="977" t="s">
        <v>48</v>
      </c>
      <c r="C120" s="977"/>
      <c r="D120" s="977"/>
      <c r="E120" s="977"/>
      <c r="F120" s="977"/>
      <c r="G120" s="977"/>
      <c r="H120" s="977"/>
      <c r="I120" s="977"/>
      <c r="J120" s="977"/>
      <c r="K120" s="977"/>
    </row>
    <row r="121" spans="1:11">
      <c r="A121" s="18" t="s">
        <v>0</v>
      </c>
      <c r="B121" s="8" t="s">
        <v>49</v>
      </c>
      <c r="C121" s="1"/>
      <c r="D121" s="1"/>
      <c r="E121" s="1"/>
      <c r="F121" s="1"/>
      <c r="G121" s="1"/>
      <c r="H121" s="13" t="str">
        <f>IF(ISNUMBER(F121),C121/F121,"")</f>
        <v/>
      </c>
      <c r="I121" s="13" t="str">
        <f>IF(ISNUMBER(G121),D121/G121,"")</f>
        <v/>
      </c>
      <c r="J121" s="13" t="str">
        <f>IF(ISNUMBER(F121),F121/D121,"")</f>
        <v/>
      </c>
      <c r="K121" s="13" t="str">
        <f>IF(ISNUMBER(G121),G121/E121,"")</f>
        <v/>
      </c>
    </row>
    <row r="122" spans="1:11">
      <c r="A122" s="18" t="s">
        <v>0</v>
      </c>
      <c r="B122" s="949" t="s">
        <v>50</v>
      </c>
      <c r="C122" s="949"/>
      <c r="D122" s="949"/>
      <c r="E122" s="949"/>
      <c r="F122" s="949"/>
      <c r="G122" s="949"/>
      <c r="H122" s="949"/>
      <c r="I122" s="949"/>
      <c r="J122" s="949"/>
      <c r="K122" s="949"/>
    </row>
    <row r="123" spans="1:11">
      <c r="A123" s="18" t="s">
        <v>0</v>
      </c>
      <c r="B123" s="7" t="s">
        <v>51</v>
      </c>
      <c r="C123" s="1"/>
      <c r="D123" s="1"/>
      <c r="E123" s="1"/>
      <c r="F123" s="1"/>
      <c r="G123" s="1"/>
      <c r="H123" s="13" t="str">
        <f t="shared" ref="H123:H125" si="28">IF(ISNUMBER(F123),C123/F123,"")</f>
        <v/>
      </c>
      <c r="I123" s="13" t="str">
        <f t="shared" ref="I123:I125" si="29">IF(ISNUMBER(G123),D123/G123,"")</f>
        <v/>
      </c>
      <c r="J123" s="13" t="str">
        <f t="shared" ref="J123:K125" si="30">IF(ISNUMBER(F123),F123/D123,"")</f>
        <v/>
      </c>
      <c r="K123" s="13" t="str">
        <f t="shared" si="30"/>
        <v/>
      </c>
    </row>
    <row r="124" spans="1:11">
      <c r="A124" s="18" t="s">
        <v>0</v>
      </c>
      <c r="B124" s="7" t="s">
        <v>52</v>
      </c>
      <c r="C124" s="1"/>
      <c r="D124" s="1"/>
      <c r="E124" s="1"/>
      <c r="F124" s="1"/>
      <c r="G124" s="1"/>
      <c r="H124" s="13" t="str">
        <f t="shared" si="28"/>
        <v/>
      </c>
      <c r="I124" s="13" t="str">
        <f t="shared" si="29"/>
        <v/>
      </c>
      <c r="J124" s="13" t="str">
        <f t="shared" si="30"/>
        <v/>
      </c>
      <c r="K124" s="13" t="str">
        <f t="shared" si="30"/>
        <v/>
      </c>
    </row>
    <row r="125" spans="1:11">
      <c r="A125" s="18" t="s">
        <v>0</v>
      </c>
      <c r="B125" s="8" t="s">
        <v>53</v>
      </c>
      <c r="C125" s="1"/>
      <c r="D125" s="1"/>
      <c r="E125" s="1"/>
      <c r="F125" s="1"/>
      <c r="G125" s="1"/>
      <c r="H125" s="13" t="str">
        <f t="shared" si="28"/>
        <v/>
      </c>
      <c r="I125" s="13" t="str">
        <f t="shared" si="29"/>
        <v/>
      </c>
      <c r="J125" s="13" t="str">
        <f t="shared" si="30"/>
        <v/>
      </c>
      <c r="K125" s="13" t="str">
        <f t="shared" si="30"/>
        <v/>
      </c>
    </row>
    <row r="126" spans="1:11" ht="18" customHeight="1">
      <c r="A126" s="968" t="s">
        <v>54</v>
      </c>
      <c r="B126" s="969"/>
      <c r="C126" s="969"/>
      <c r="D126" s="969"/>
      <c r="E126" s="969"/>
      <c r="F126" s="969"/>
      <c r="G126" s="969"/>
      <c r="H126" s="969"/>
      <c r="I126" s="969"/>
      <c r="J126" s="969"/>
      <c r="K126" s="969"/>
    </row>
    <row r="127" spans="1:11">
      <c r="A127" s="18" t="s">
        <v>0</v>
      </c>
      <c r="B127" s="977" t="s">
        <v>55</v>
      </c>
      <c r="C127" s="977"/>
      <c r="D127" s="977"/>
      <c r="E127" s="977"/>
      <c r="F127" s="977"/>
      <c r="G127" s="977"/>
      <c r="H127" s="977"/>
      <c r="I127" s="977"/>
      <c r="J127" s="977"/>
      <c r="K127" s="977"/>
    </row>
    <row r="128" spans="1:11">
      <c r="A128" s="18" t="s">
        <v>0</v>
      </c>
      <c r="B128" s="8" t="s">
        <v>56</v>
      </c>
      <c r="C128" s="1"/>
      <c r="D128" s="1"/>
      <c r="E128" s="1"/>
      <c r="F128" s="1"/>
      <c r="G128" s="1"/>
      <c r="H128" s="13" t="str">
        <f>IF(ISNUMBER(F128),C128/F128,"")</f>
        <v/>
      </c>
      <c r="I128" s="13" t="str">
        <f>IF(ISNUMBER(G128),D128/G128,"")</f>
        <v/>
      </c>
      <c r="J128" s="13" t="str">
        <f>IF(ISNUMBER(F128),F128/D128,"")</f>
        <v/>
      </c>
      <c r="K128" s="13" t="str">
        <f>IF(ISNUMBER(G128),G128/E128,"")</f>
        <v/>
      </c>
    </row>
    <row r="129" spans="1:11">
      <c r="A129" s="18" t="s">
        <v>0</v>
      </c>
      <c r="B129" s="949" t="s">
        <v>57</v>
      </c>
      <c r="C129" s="949"/>
      <c r="D129" s="949"/>
      <c r="E129" s="949"/>
      <c r="F129" s="949"/>
      <c r="G129" s="949"/>
      <c r="H129" s="949"/>
      <c r="I129" s="949"/>
      <c r="J129" s="949"/>
      <c r="K129" s="949"/>
    </row>
    <row r="130" spans="1:11">
      <c r="A130" s="18" t="s">
        <v>0</v>
      </c>
      <c r="B130" s="7" t="s">
        <v>58</v>
      </c>
      <c r="C130" s="1"/>
      <c r="D130" s="1"/>
      <c r="E130" s="1"/>
      <c r="F130" s="1"/>
      <c r="G130" s="1"/>
      <c r="H130" s="13" t="str">
        <f>IF(ISNUMBER(F130),C130/F130,"")</f>
        <v/>
      </c>
      <c r="I130" s="13" t="str">
        <f>IF(ISNUMBER(G130),D130/G130,"")</f>
        <v/>
      </c>
      <c r="J130" s="13" t="str">
        <f>IF(ISNUMBER(F130),F130/D130,"")</f>
        <v/>
      </c>
      <c r="K130" s="13" t="str">
        <f>IF(ISNUMBER(G130),G130/E130,"")</f>
        <v/>
      </c>
    </row>
    <row r="131" spans="1:11" ht="34.5">
      <c r="A131" s="18" t="s">
        <v>0</v>
      </c>
      <c r="B131" s="7" t="s">
        <v>59</v>
      </c>
      <c r="C131" s="1"/>
      <c r="D131" s="1"/>
      <c r="E131" s="1"/>
      <c r="F131" s="1"/>
      <c r="G131" s="1"/>
      <c r="H131" s="13" t="str">
        <f>IF(ISNUMBER(F131),C131/F131,"")</f>
        <v/>
      </c>
      <c r="I131" s="13" t="str">
        <f>IF(ISNUMBER(G131),D131/G131,"")</f>
        <v/>
      </c>
      <c r="J131" s="13" t="str">
        <f>IF(ISNUMBER(F131),F131/D131,"")</f>
        <v/>
      </c>
      <c r="K131" s="13" t="str">
        <f>IF(ISNUMBER(G131),G131/E131,"")</f>
        <v/>
      </c>
    </row>
    <row r="132" spans="1:11" ht="18" customHeight="1">
      <c r="A132" s="968" t="s">
        <v>60</v>
      </c>
      <c r="B132" s="969"/>
      <c r="C132" s="969"/>
      <c r="D132" s="969"/>
      <c r="E132" s="969"/>
      <c r="F132" s="969"/>
      <c r="G132" s="969"/>
      <c r="H132" s="969"/>
      <c r="I132" s="969"/>
      <c r="J132" s="969"/>
      <c r="K132" s="969"/>
    </row>
    <row r="133" spans="1:11">
      <c r="A133" s="18" t="s">
        <v>0</v>
      </c>
      <c r="B133" s="6" t="s">
        <v>61</v>
      </c>
      <c r="C133" s="1"/>
      <c r="D133" s="1"/>
      <c r="E133" s="1"/>
      <c r="F133" s="1"/>
      <c r="G133" s="1"/>
      <c r="H133" s="13" t="str">
        <f>IF(ISNUMBER(F133),C133/F133,"")</f>
        <v/>
      </c>
      <c r="I133" s="13" t="str">
        <f>IF(ISNUMBER(G133),D133/G133,"")</f>
        <v/>
      </c>
      <c r="J133" s="13" t="str">
        <f>IF(ISNUMBER(F133),F133/D133,"")</f>
        <v/>
      </c>
      <c r="K133" s="13" t="str">
        <f>IF(ISNUMBER(G133),G133/E133,"")</f>
        <v/>
      </c>
    </row>
    <row r="134" spans="1:11">
      <c r="A134" s="18" t="s">
        <v>0</v>
      </c>
      <c r="B134" s="6" t="s">
        <v>62</v>
      </c>
      <c r="C134" s="1"/>
      <c r="D134" s="1"/>
      <c r="E134" s="1"/>
      <c r="F134" s="1"/>
      <c r="G134" s="1"/>
      <c r="H134" s="13" t="str">
        <f>IF(ISNUMBER(F134),C134/F134,"")</f>
        <v/>
      </c>
      <c r="I134" s="13" t="str">
        <f>IF(ISNUMBER(G134),D134/G134,"")</f>
        <v/>
      </c>
      <c r="J134" s="13" t="str">
        <f>IF(ISNUMBER(F134),F134/D134,"")</f>
        <v/>
      </c>
      <c r="K134" s="13" t="str">
        <f>IF(ISNUMBER(G134),G134/E134,"")</f>
        <v/>
      </c>
    </row>
    <row r="135" spans="1:11" ht="18" customHeight="1">
      <c r="A135" s="968" t="s">
        <v>63</v>
      </c>
      <c r="B135" s="969"/>
      <c r="C135" s="969"/>
      <c r="D135" s="969"/>
      <c r="E135" s="969"/>
      <c r="F135" s="969"/>
      <c r="G135" s="969"/>
      <c r="H135" s="969"/>
      <c r="I135" s="969"/>
      <c r="J135" s="969"/>
      <c r="K135" s="969"/>
    </row>
    <row r="136" spans="1:11" ht="34.5">
      <c r="A136" s="18" t="s">
        <v>0</v>
      </c>
      <c r="B136" s="6" t="s">
        <v>64</v>
      </c>
      <c r="C136" s="1"/>
      <c r="D136" s="1"/>
      <c r="E136" s="1"/>
      <c r="F136" s="1"/>
      <c r="G136" s="1"/>
      <c r="H136" s="13" t="str">
        <f>IF(ISNUMBER(F136),C136/F136,"")</f>
        <v/>
      </c>
      <c r="I136" s="13" t="str">
        <f>IF(ISNUMBER(G136),D136/G136,"")</f>
        <v/>
      </c>
      <c r="J136" s="13" t="str">
        <f>IF(ISNUMBER(F136),F136/D136,"")</f>
        <v/>
      </c>
      <c r="K136" s="13" t="str">
        <f>IF(ISNUMBER(G136),G136/E136,"")</f>
        <v/>
      </c>
    </row>
    <row r="137" spans="1:11" ht="18" customHeight="1">
      <c r="A137" s="947" t="s">
        <v>65</v>
      </c>
      <c r="B137" s="948"/>
      <c r="C137" s="948"/>
      <c r="D137" s="948"/>
      <c r="E137" s="948"/>
      <c r="F137" s="948"/>
      <c r="G137" s="948"/>
      <c r="H137" s="948"/>
      <c r="I137" s="948"/>
      <c r="J137" s="948"/>
      <c r="K137" s="948"/>
    </row>
    <row r="138" spans="1:11" ht="18" customHeight="1">
      <c r="A138" s="949" t="s">
        <v>5</v>
      </c>
      <c r="B138" s="950"/>
      <c r="C138" s="950"/>
      <c r="D138" s="950"/>
      <c r="E138" s="950"/>
      <c r="F138" s="950"/>
      <c r="G138" s="950"/>
      <c r="H138" s="950"/>
      <c r="I138" s="950"/>
      <c r="J138" s="950"/>
      <c r="K138" s="950"/>
    </row>
    <row r="139" spans="1:11" ht="18" customHeight="1">
      <c r="A139" s="951" t="s">
        <v>6</v>
      </c>
      <c r="B139" s="952"/>
      <c r="C139" s="952"/>
      <c r="D139" s="952"/>
      <c r="E139" s="952"/>
      <c r="F139" s="952"/>
      <c r="G139" s="952"/>
      <c r="H139" s="952"/>
      <c r="I139" s="952"/>
      <c r="J139" s="952"/>
      <c r="K139" s="952"/>
    </row>
    <row r="140" spans="1:11">
      <c r="A140" s="18" t="s">
        <v>0</v>
      </c>
      <c r="B140" s="6" t="s">
        <v>66</v>
      </c>
      <c r="C140" s="1"/>
      <c r="D140" s="1"/>
      <c r="E140" s="1"/>
      <c r="F140" s="1"/>
      <c r="G140" s="1"/>
      <c r="H140" s="13" t="str">
        <f>IF(ISNUMBER(F140),C140/F140,"")</f>
        <v/>
      </c>
      <c r="I140" s="13" t="str">
        <f>IF(ISNUMBER(G140),D140/G140,"")</f>
        <v/>
      </c>
      <c r="J140" s="13" t="str">
        <f>IF(ISNUMBER(F140),F140/D140,"")</f>
        <v/>
      </c>
      <c r="K140" s="13" t="str">
        <f>IF(ISNUMBER(G140),G140/E140,"")</f>
        <v/>
      </c>
    </row>
    <row r="141" spans="1:11" ht="18" customHeight="1">
      <c r="A141" s="951" t="s">
        <v>10</v>
      </c>
      <c r="B141" s="952"/>
      <c r="C141" s="952"/>
      <c r="D141" s="952"/>
      <c r="E141" s="952"/>
      <c r="F141" s="952"/>
      <c r="G141" s="952"/>
      <c r="H141" s="952"/>
      <c r="I141" s="952"/>
      <c r="J141" s="952"/>
      <c r="K141" s="952"/>
    </row>
    <row r="142" spans="1:11" ht="34.5">
      <c r="A142" s="18" t="s">
        <v>0</v>
      </c>
      <c r="B142" s="6" t="s">
        <v>67</v>
      </c>
      <c r="C142" s="1"/>
      <c r="D142" s="1"/>
      <c r="E142" s="1"/>
      <c r="F142" s="1"/>
      <c r="G142" s="1"/>
      <c r="H142" s="13" t="str">
        <f>IF(ISNUMBER(F142),C142/F142,"")</f>
        <v/>
      </c>
      <c r="I142" s="13" t="str">
        <f>IF(ISNUMBER(G142),D142/G142,"")</f>
        <v/>
      </c>
      <c r="J142" s="13" t="str">
        <f>IF(ISNUMBER(F142),F142/D142,"")</f>
        <v/>
      </c>
      <c r="K142" s="13" t="str">
        <f>IF(ISNUMBER(G142),G142/E142,"")</f>
        <v/>
      </c>
    </row>
    <row r="143" spans="1:11" ht="18" customHeight="1">
      <c r="A143" s="951" t="s">
        <v>12</v>
      </c>
      <c r="B143" s="952"/>
      <c r="C143" s="952"/>
      <c r="D143" s="952"/>
      <c r="E143" s="952"/>
      <c r="F143" s="952"/>
      <c r="G143" s="952"/>
      <c r="H143" s="952"/>
      <c r="I143" s="952"/>
      <c r="J143" s="952"/>
      <c r="K143" s="952"/>
    </row>
    <row r="144" spans="1:11" ht="34.5">
      <c r="A144" s="18" t="s">
        <v>0</v>
      </c>
      <c r="B144" s="6" t="s">
        <v>68</v>
      </c>
      <c r="C144" s="1"/>
      <c r="D144" s="1"/>
      <c r="E144" s="1"/>
      <c r="F144" s="1"/>
      <c r="G144" s="1"/>
      <c r="H144" s="13" t="str">
        <f>IF(ISNUMBER(F144),C144/F144,"")</f>
        <v/>
      </c>
      <c r="I144" s="13" t="str">
        <f>IF(ISNUMBER(G144),D144/G144,"")</f>
        <v/>
      </c>
      <c r="J144" s="13" t="str">
        <f>IF(ISNUMBER(F144),F144/D144,"")</f>
        <v/>
      </c>
      <c r="K144" s="13" t="str">
        <f>IF(ISNUMBER(G144),G144/E144,"")</f>
        <v/>
      </c>
    </row>
    <row r="145" spans="1:11" ht="18" customHeight="1">
      <c r="A145" s="949" t="s">
        <v>19</v>
      </c>
      <c r="B145" s="950"/>
      <c r="C145" s="950"/>
      <c r="D145" s="950"/>
      <c r="E145" s="950"/>
      <c r="F145" s="950"/>
      <c r="G145" s="950"/>
      <c r="H145" s="950"/>
      <c r="I145" s="950"/>
      <c r="J145" s="950"/>
      <c r="K145" s="950"/>
    </row>
    <row r="146" spans="1:11" ht="18" customHeight="1">
      <c r="A146" s="951" t="s">
        <v>69</v>
      </c>
      <c r="B146" s="952"/>
      <c r="C146" s="952"/>
      <c r="D146" s="952"/>
      <c r="E146" s="952"/>
      <c r="F146" s="952"/>
      <c r="G146" s="952"/>
      <c r="H146" s="952"/>
      <c r="I146" s="952"/>
      <c r="J146" s="952"/>
      <c r="K146" s="952"/>
    </row>
    <row r="147" spans="1:11" ht="18" customHeight="1">
      <c r="A147" s="968" t="s">
        <v>70</v>
      </c>
      <c r="B147" s="969"/>
      <c r="C147" s="969"/>
      <c r="D147" s="969"/>
      <c r="E147" s="969"/>
      <c r="F147" s="969"/>
      <c r="G147" s="969"/>
      <c r="H147" s="969"/>
      <c r="I147" s="969"/>
      <c r="J147" s="969"/>
      <c r="K147" s="969"/>
    </row>
    <row r="148" spans="1:11" ht="18" customHeight="1">
      <c r="A148" s="970" t="s">
        <v>71</v>
      </c>
      <c r="B148" s="963"/>
      <c r="C148" s="963"/>
      <c r="D148" s="963"/>
      <c r="E148" s="963"/>
      <c r="F148" s="963"/>
      <c r="G148" s="963"/>
      <c r="H148" s="963"/>
      <c r="I148" s="963"/>
      <c r="J148" s="963"/>
      <c r="K148" s="963"/>
    </row>
    <row r="149" spans="1:11">
      <c r="A149" s="18" t="s">
        <v>0</v>
      </c>
      <c r="B149" s="977" t="s">
        <v>72</v>
      </c>
      <c r="C149" s="977"/>
      <c r="D149" s="977"/>
      <c r="E149" s="977"/>
      <c r="F149" s="977"/>
      <c r="G149" s="977"/>
      <c r="H149" s="977"/>
      <c r="I149" s="977"/>
      <c r="J149" s="977"/>
      <c r="K149" s="977"/>
    </row>
    <row r="150" spans="1:11" ht="34.5">
      <c r="A150" s="18" t="s">
        <v>0</v>
      </c>
      <c r="B150" s="8" t="s">
        <v>73</v>
      </c>
      <c r="C150" s="1"/>
      <c r="D150" s="1"/>
      <c r="E150" s="1"/>
      <c r="F150" s="1"/>
      <c r="G150" s="1"/>
      <c r="H150" s="13" t="str">
        <f t="shared" ref="H150:H153" si="31">IF(ISNUMBER(F150),C150/F150,"")</f>
        <v/>
      </c>
      <c r="I150" s="13" t="str">
        <f t="shared" ref="I150:I153" si="32">IF(ISNUMBER(G150),D150/G150,"")</f>
        <v/>
      </c>
      <c r="J150" s="13" t="str">
        <f t="shared" ref="J150:K153" si="33">IF(ISNUMBER(F150),F150/D150,"")</f>
        <v/>
      </c>
      <c r="K150" s="13" t="str">
        <f t="shared" si="33"/>
        <v/>
      </c>
    </row>
    <row r="151" spans="1:11" ht="34.5">
      <c r="A151" s="18" t="s">
        <v>0</v>
      </c>
      <c r="B151" s="8" t="s">
        <v>74</v>
      </c>
      <c r="C151" s="1"/>
      <c r="D151" s="1"/>
      <c r="E151" s="1"/>
      <c r="F151" s="1"/>
      <c r="G151" s="1"/>
      <c r="H151" s="13" t="str">
        <f t="shared" si="31"/>
        <v/>
      </c>
      <c r="I151" s="13" t="str">
        <f t="shared" si="32"/>
        <v/>
      </c>
      <c r="J151" s="13" t="str">
        <f t="shared" si="33"/>
        <v/>
      </c>
      <c r="K151" s="13" t="str">
        <f t="shared" si="33"/>
        <v/>
      </c>
    </row>
    <row r="152" spans="1:11">
      <c r="A152" s="18" t="s">
        <v>0</v>
      </c>
      <c r="B152" s="6" t="s">
        <v>75</v>
      </c>
      <c r="C152" s="1"/>
      <c r="D152" s="1"/>
      <c r="E152" s="1"/>
      <c r="F152" s="1"/>
      <c r="G152" s="1"/>
      <c r="H152" s="13" t="str">
        <f t="shared" si="31"/>
        <v/>
      </c>
      <c r="I152" s="13" t="str">
        <f t="shared" si="32"/>
        <v/>
      </c>
      <c r="J152" s="13" t="str">
        <f t="shared" si="33"/>
        <v/>
      </c>
      <c r="K152" s="13" t="str">
        <f t="shared" si="33"/>
        <v/>
      </c>
    </row>
    <row r="153" spans="1:11">
      <c r="A153" s="18" t="s">
        <v>0</v>
      </c>
      <c r="B153" s="6" t="s">
        <v>76</v>
      </c>
      <c r="C153" s="1"/>
      <c r="D153" s="1"/>
      <c r="E153" s="1"/>
      <c r="F153" s="1"/>
      <c r="G153" s="1"/>
      <c r="H153" s="13" t="str">
        <f t="shared" si="31"/>
        <v/>
      </c>
      <c r="I153" s="13" t="str">
        <f t="shared" si="32"/>
        <v/>
      </c>
      <c r="J153" s="13" t="str">
        <f t="shared" si="33"/>
        <v/>
      </c>
      <c r="K153" s="13" t="str">
        <f t="shared" si="33"/>
        <v/>
      </c>
    </row>
    <row r="154" spans="1:11" ht="18" customHeight="1">
      <c r="A154" s="970" t="s">
        <v>77</v>
      </c>
      <c r="B154" s="963"/>
      <c r="C154" s="963"/>
      <c r="D154" s="963"/>
      <c r="E154" s="963"/>
      <c r="F154" s="963"/>
      <c r="G154" s="963"/>
      <c r="H154" s="963"/>
      <c r="I154" s="963"/>
      <c r="J154" s="963"/>
      <c r="K154" s="963"/>
    </row>
    <row r="155" spans="1:11">
      <c r="A155" s="18" t="s">
        <v>0</v>
      </c>
      <c r="B155" s="6" t="s">
        <v>78</v>
      </c>
      <c r="C155" s="1"/>
      <c r="D155" s="1"/>
      <c r="E155" s="1"/>
      <c r="F155" s="1"/>
      <c r="G155" s="1"/>
      <c r="H155" s="13" t="str">
        <f t="shared" ref="H155:H161" si="34">IF(ISNUMBER(F155),C155/F155,"")</f>
        <v/>
      </c>
      <c r="I155" s="13" t="str">
        <f t="shared" ref="I155:I161" si="35">IF(ISNUMBER(G155),D155/G155,"")</f>
        <v/>
      </c>
      <c r="J155" s="13" t="str">
        <f t="shared" ref="J155:K161" si="36">IF(ISNUMBER(F155),F155/D155,"")</f>
        <v/>
      </c>
      <c r="K155" s="13" t="str">
        <f t="shared" si="36"/>
        <v/>
      </c>
    </row>
    <row r="156" spans="1:11">
      <c r="A156" s="18" t="s">
        <v>0</v>
      </c>
      <c r="B156" s="6" t="s">
        <v>79</v>
      </c>
      <c r="C156" s="1"/>
      <c r="D156" s="1"/>
      <c r="E156" s="1"/>
      <c r="F156" s="1"/>
      <c r="G156" s="1"/>
      <c r="H156" s="13" t="str">
        <f t="shared" si="34"/>
        <v/>
      </c>
      <c r="I156" s="13" t="str">
        <f t="shared" si="35"/>
        <v/>
      </c>
      <c r="J156" s="13" t="str">
        <f t="shared" si="36"/>
        <v/>
      </c>
      <c r="K156" s="13" t="str">
        <f t="shared" si="36"/>
        <v/>
      </c>
    </row>
    <row r="157" spans="1:11">
      <c r="A157" s="18" t="s">
        <v>0</v>
      </c>
      <c r="B157" s="6" t="s">
        <v>80</v>
      </c>
      <c r="C157" s="1"/>
      <c r="D157" s="1"/>
      <c r="E157" s="1"/>
      <c r="F157" s="1"/>
      <c r="G157" s="1"/>
      <c r="H157" s="13" t="str">
        <f t="shared" si="34"/>
        <v/>
      </c>
      <c r="I157" s="13" t="str">
        <f t="shared" si="35"/>
        <v/>
      </c>
      <c r="J157" s="13" t="str">
        <f t="shared" si="36"/>
        <v/>
      </c>
      <c r="K157" s="13" t="str">
        <f t="shared" si="36"/>
        <v/>
      </c>
    </row>
    <row r="158" spans="1:11">
      <c r="A158" s="18" t="s">
        <v>0</v>
      </c>
      <c r="B158" s="6" t="s">
        <v>81</v>
      </c>
      <c r="C158" s="1"/>
      <c r="D158" s="1"/>
      <c r="E158" s="1"/>
      <c r="F158" s="1"/>
      <c r="G158" s="1"/>
      <c r="H158" s="13" t="str">
        <f t="shared" si="34"/>
        <v/>
      </c>
      <c r="I158" s="13" t="str">
        <f t="shared" si="35"/>
        <v/>
      </c>
      <c r="J158" s="13" t="str">
        <f t="shared" si="36"/>
        <v/>
      </c>
      <c r="K158" s="13" t="str">
        <f t="shared" si="36"/>
        <v/>
      </c>
    </row>
    <row r="159" spans="1:11">
      <c r="A159" s="18" t="s">
        <v>0</v>
      </c>
      <c r="B159" s="6" t="s">
        <v>82</v>
      </c>
      <c r="C159" s="1"/>
      <c r="D159" s="1"/>
      <c r="E159" s="1"/>
      <c r="F159" s="1"/>
      <c r="G159" s="1"/>
      <c r="H159" s="13" t="str">
        <f t="shared" si="34"/>
        <v/>
      </c>
      <c r="I159" s="13" t="str">
        <f t="shared" si="35"/>
        <v/>
      </c>
      <c r="J159" s="13" t="str">
        <f t="shared" si="36"/>
        <v/>
      </c>
      <c r="K159" s="13" t="str">
        <f t="shared" si="36"/>
        <v/>
      </c>
    </row>
    <row r="160" spans="1:11">
      <c r="A160" s="18" t="s">
        <v>0</v>
      </c>
      <c r="B160" s="6" t="s">
        <v>83</v>
      </c>
      <c r="C160" s="1"/>
      <c r="D160" s="1"/>
      <c r="E160" s="1"/>
      <c r="F160" s="1"/>
      <c r="G160" s="1"/>
      <c r="H160" s="13" t="str">
        <f t="shared" si="34"/>
        <v/>
      </c>
      <c r="I160" s="13" t="str">
        <f t="shared" si="35"/>
        <v/>
      </c>
      <c r="J160" s="13" t="str">
        <f t="shared" si="36"/>
        <v/>
      </c>
      <c r="K160" s="13" t="str">
        <f t="shared" si="36"/>
        <v/>
      </c>
    </row>
    <row r="161" spans="1:11">
      <c r="A161" s="18" t="s">
        <v>0</v>
      </c>
      <c r="B161" s="6" t="s">
        <v>84</v>
      </c>
      <c r="C161" s="1"/>
      <c r="D161" s="1"/>
      <c r="E161" s="1"/>
      <c r="F161" s="1"/>
      <c r="G161" s="1"/>
      <c r="H161" s="13" t="str">
        <f t="shared" si="34"/>
        <v/>
      </c>
      <c r="I161" s="13" t="str">
        <f t="shared" si="35"/>
        <v/>
      </c>
      <c r="J161" s="13" t="str">
        <f t="shared" si="36"/>
        <v/>
      </c>
      <c r="K161" s="13" t="str">
        <f t="shared" si="36"/>
        <v/>
      </c>
    </row>
    <row r="162" spans="1:11" ht="18" customHeight="1">
      <c r="A162" s="970" t="s">
        <v>85</v>
      </c>
      <c r="B162" s="963"/>
      <c r="C162" s="963"/>
      <c r="D162" s="963"/>
      <c r="E162" s="963"/>
      <c r="F162" s="963"/>
      <c r="G162" s="963"/>
      <c r="H162" s="963"/>
      <c r="I162" s="963"/>
      <c r="J162" s="963"/>
      <c r="K162" s="963"/>
    </row>
    <row r="163" spans="1:11">
      <c r="A163" s="18" t="s">
        <v>0</v>
      </c>
      <c r="B163" s="977" t="s">
        <v>86</v>
      </c>
      <c r="C163" s="977"/>
      <c r="D163" s="977"/>
      <c r="E163" s="977"/>
      <c r="F163" s="977"/>
      <c r="G163" s="977"/>
      <c r="H163" s="977"/>
      <c r="I163" s="977"/>
      <c r="J163" s="977"/>
      <c r="K163" s="977"/>
    </row>
    <row r="164" spans="1:11">
      <c r="A164" s="18" t="s">
        <v>0</v>
      </c>
      <c r="B164" s="6" t="s">
        <v>87</v>
      </c>
      <c r="C164" s="1"/>
      <c r="D164" s="1"/>
      <c r="E164" s="1"/>
      <c r="F164" s="1"/>
      <c r="G164" s="1"/>
      <c r="H164" s="13" t="str">
        <f t="shared" ref="H164:H166" si="37">IF(ISNUMBER(F164),C164/F164,"")</f>
        <v/>
      </c>
      <c r="I164" s="13" t="str">
        <f t="shared" ref="I164:I166" si="38">IF(ISNUMBER(G164),D164/G164,"")</f>
        <v/>
      </c>
      <c r="J164" s="13" t="str">
        <f t="shared" ref="J164:K166" si="39">IF(ISNUMBER(F164),F164/D164,"")</f>
        <v/>
      </c>
      <c r="K164" s="13" t="str">
        <f t="shared" si="39"/>
        <v/>
      </c>
    </row>
    <row r="165" spans="1:11">
      <c r="A165" s="18" t="s">
        <v>0</v>
      </c>
      <c r="B165" s="6" t="s">
        <v>88</v>
      </c>
      <c r="C165" s="1"/>
      <c r="D165" s="1"/>
      <c r="E165" s="1"/>
      <c r="F165" s="1"/>
      <c r="G165" s="1"/>
      <c r="H165" s="13" t="str">
        <f t="shared" si="37"/>
        <v/>
      </c>
      <c r="I165" s="13" t="str">
        <f t="shared" si="38"/>
        <v/>
      </c>
      <c r="J165" s="13" t="str">
        <f t="shared" si="39"/>
        <v/>
      </c>
      <c r="K165" s="13" t="str">
        <f t="shared" si="39"/>
        <v/>
      </c>
    </row>
    <row r="166" spans="1:11">
      <c r="A166" s="18" t="s">
        <v>0</v>
      </c>
      <c r="B166" s="6" t="s">
        <v>89</v>
      </c>
      <c r="C166" s="1"/>
      <c r="D166" s="1"/>
      <c r="E166" s="1"/>
      <c r="F166" s="1"/>
      <c r="G166" s="1"/>
      <c r="H166" s="13" t="str">
        <f t="shared" si="37"/>
        <v/>
      </c>
      <c r="I166" s="13" t="str">
        <f t="shared" si="38"/>
        <v/>
      </c>
      <c r="J166" s="13" t="str">
        <f t="shared" si="39"/>
        <v/>
      </c>
      <c r="K166" s="13" t="str">
        <f t="shared" si="39"/>
        <v/>
      </c>
    </row>
    <row r="167" spans="1:11" ht="18" customHeight="1">
      <c r="A167" s="970" t="s">
        <v>90</v>
      </c>
      <c r="B167" s="963"/>
      <c r="C167" s="963"/>
      <c r="D167" s="963"/>
      <c r="E167" s="963"/>
      <c r="F167" s="963"/>
      <c r="G167" s="963"/>
      <c r="H167" s="963"/>
      <c r="I167" s="963"/>
      <c r="J167" s="963"/>
      <c r="K167" s="963"/>
    </row>
    <row r="168" spans="1:11">
      <c r="A168" s="18" t="s">
        <v>0</v>
      </c>
      <c r="B168" s="6" t="s">
        <v>91</v>
      </c>
      <c r="C168" s="1"/>
      <c r="D168" s="1"/>
      <c r="E168" s="1"/>
      <c r="F168" s="1"/>
      <c r="G168" s="1"/>
      <c r="H168" s="13" t="str">
        <f>IF(ISNUMBER(F168),C168/F168,"")</f>
        <v/>
      </c>
      <c r="I168" s="13" t="str">
        <f>IF(ISNUMBER(G168),D168/G168,"")</f>
        <v/>
      </c>
      <c r="J168" s="13" t="str">
        <f>IF(ISNUMBER(F168),F168/D168,"")</f>
        <v/>
      </c>
      <c r="K168" s="13" t="str">
        <f>IF(ISNUMBER(G168),G168/E168,"")</f>
        <v/>
      </c>
    </row>
    <row r="169" spans="1:11" ht="18" customHeight="1">
      <c r="A169" s="951" t="s">
        <v>92</v>
      </c>
      <c r="B169" s="952"/>
      <c r="C169" s="952"/>
      <c r="D169" s="952"/>
      <c r="E169" s="952"/>
      <c r="F169" s="952"/>
      <c r="G169" s="952"/>
      <c r="H169" s="952"/>
      <c r="I169" s="952"/>
      <c r="J169" s="952"/>
      <c r="K169" s="952"/>
    </row>
    <row r="170" spans="1:11">
      <c r="A170" s="18" t="s">
        <v>0</v>
      </c>
      <c r="B170" s="6" t="s">
        <v>93</v>
      </c>
      <c r="C170" s="1"/>
      <c r="D170" s="1"/>
      <c r="E170" s="1"/>
      <c r="F170" s="1"/>
      <c r="G170" s="1"/>
      <c r="H170" s="13" t="str">
        <f>IF(ISNUMBER(F170),C170/F170,"")</f>
        <v/>
      </c>
      <c r="I170" s="13" t="str">
        <f>IF(ISNUMBER(G170),D170/G170,"")</f>
        <v/>
      </c>
      <c r="J170" s="13" t="str">
        <f>IF(ISNUMBER(F170),F170/D170,"")</f>
        <v/>
      </c>
      <c r="K170" s="13" t="str">
        <f>IF(ISNUMBER(G170),G170/E170,"")</f>
        <v/>
      </c>
    </row>
    <row r="171" spans="1:11" ht="18" customHeight="1">
      <c r="A171" s="947" t="s">
        <v>94</v>
      </c>
      <c r="B171" s="948"/>
      <c r="C171" s="948"/>
      <c r="D171" s="948"/>
      <c r="E171" s="948"/>
      <c r="F171" s="948"/>
      <c r="G171" s="948"/>
      <c r="H171" s="948"/>
      <c r="I171" s="948"/>
      <c r="J171" s="948"/>
      <c r="K171" s="948"/>
    </row>
    <row r="172" spans="1:11" ht="18" customHeight="1">
      <c r="A172" s="949" t="s">
        <v>95</v>
      </c>
      <c r="B172" s="950"/>
      <c r="C172" s="950"/>
      <c r="D172" s="950"/>
      <c r="E172" s="950"/>
      <c r="F172" s="950"/>
      <c r="G172" s="950"/>
      <c r="H172" s="950"/>
      <c r="I172" s="950"/>
      <c r="J172" s="950"/>
      <c r="K172" s="950"/>
    </row>
    <row r="173" spans="1:11" ht="18" customHeight="1">
      <c r="A173" s="951" t="s">
        <v>96</v>
      </c>
      <c r="B173" s="952"/>
      <c r="C173" s="952"/>
      <c r="D173" s="952"/>
      <c r="E173" s="952"/>
      <c r="F173" s="952"/>
      <c r="G173" s="952"/>
      <c r="H173" s="952"/>
      <c r="I173" s="952"/>
      <c r="J173" s="952"/>
      <c r="K173" s="952"/>
    </row>
    <row r="174" spans="1:11" ht="51.75">
      <c r="A174" s="18" t="s">
        <v>0</v>
      </c>
      <c r="B174" s="6" t="s">
        <v>97</v>
      </c>
      <c r="C174" s="1"/>
      <c r="D174" s="1"/>
      <c r="E174" s="1"/>
      <c r="F174" s="1"/>
      <c r="G174" s="1"/>
      <c r="H174" s="13" t="str">
        <f>IF(ISNUMBER(F174),C174/F174,"")</f>
        <v/>
      </c>
      <c r="I174" s="13" t="str">
        <f>IF(ISNUMBER(G174),D174/G174,"")</f>
        <v/>
      </c>
      <c r="J174" s="13" t="str">
        <f>IF(ISNUMBER(F174),F174/D174,"")</f>
        <v/>
      </c>
      <c r="K174" s="13" t="str">
        <f>IF(ISNUMBER(G174),G174/E174,"")</f>
        <v/>
      </c>
    </row>
    <row r="175" spans="1:11" ht="18" customHeight="1">
      <c r="A175" s="951" t="s">
        <v>96</v>
      </c>
      <c r="B175" s="952"/>
      <c r="C175" s="952"/>
      <c r="D175" s="952"/>
      <c r="E175" s="952"/>
      <c r="F175" s="952"/>
      <c r="G175" s="952"/>
      <c r="H175" s="952"/>
      <c r="I175" s="952"/>
      <c r="J175" s="952"/>
      <c r="K175" s="952"/>
    </row>
    <row r="176" spans="1:11" ht="34.5">
      <c r="A176" s="18" t="s">
        <v>0</v>
      </c>
      <c r="B176" s="6" t="s">
        <v>98</v>
      </c>
      <c r="C176" s="1"/>
      <c r="D176" s="1"/>
      <c r="E176" s="1"/>
      <c r="F176" s="1"/>
      <c r="G176" s="1"/>
      <c r="H176" s="13" t="str">
        <f>IF(ISNUMBER(F176),C176/F176,"")</f>
        <v/>
      </c>
      <c r="I176" s="13" t="str">
        <f>IF(ISNUMBER(G176),D176/G176,"")</f>
        <v/>
      </c>
      <c r="J176" s="13" t="str">
        <f>IF(ISNUMBER(F176),F176/D176,"")</f>
        <v/>
      </c>
      <c r="K176" s="13" t="str">
        <f>IF(ISNUMBER(G176),G176/E176,"")</f>
        <v/>
      </c>
    </row>
    <row r="177" spans="1:11" ht="18" customHeight="1">
      <c r="A177" s="951" t="s">
        <v>99</v>
      </c>
      <c r="B177" s="952"/>
      <c r="C177" s="952"/>
      <c r="D177" s="952"/>
      <c r="E177" s="952"/>
      <c r="F177" s="952"/>
      <c r="G177" s="952"/>
      <c r="H177" s="952"/>
      <c r="I177" s="952"/>
      <c r="J177" s="952"/>
      <c r="K177" s="952"/>
    </row>
    <row r="178" spans="1:11" ht="34.5">
      <c r="A178" s="18" t="s">
        <v>0</v>
      </c>
      <c r="B178" s="6" t="s">
        <v>100</v>
      </c>
      <c r="C178" s="1"/>
      <c r="D178" s="1"/>
      <c r="E178" s="1"/>
      <c r="F178" s="1"/>
      <c r="G178" s="1"/>
      <c r="H178" s="13" t="str">
        <f>IF(ISNUMBER(F178),C178/F178,"")</f>
        <v/>
      </c>
      <c r="I178" s="13" t="str">
        <f>IF(ISNUMBER(G178),D178/G178,"")</f>
        <v/>
      </c>
      <c r="J178" s="13" t="str">
        <f>IF(ISNUMBER(F178),F178/D178,"")</f>
        <v/>
      </c>
      <c r="K178" s="13" t="str">
        <f>IF(ISNUMBER(G178),G178/E178,"")</f>
        <v/>
      </c>
    </row>
    <row r="179" spans="1:11" ht="18" customHeight="1">
      <c r="A179" s="951" t="s">
        <v>101</v>
      </c>
      <c r="B179" s="952"/>
      <c r="C179" s="952"/>
      <c r="D179" s="952"/>
      <c r="E179" s="952"/>
      <c r="F179" s="952"/>
      <c r="G179" s="952"/>
      <c r="H179" s="952"/>
      <c r="I179" s="952"/>
      <c r="J179" s="952"/>
      <c r="K179" s="952"/>
    </row>
    <row r="180" spans="1:11">
      <c r="A180" s="18" t="s">
        <v>0</v>
      </c>
      <c r="B180" s="6" t="s">
        <v>102</v>
      </c>
      <c r="C180" s="1"/>
      <c r="D180" s="1"/>
      <c r="E180" s="1"/>
      <c r="F180" s="1"/>
      <c r="G180" s="1"/>
      <c r="H180" s="13" t="str">
        <f>IF(ISNUMBER(F180),C180/F180,"")</f>
        <v/>
      </c>
      <c r="I180" s="13" t="str">
        <f>IF(ISNUMBER(G180),D180/G180,"")</f>
        <v/>
      </c>
      <c r="J180" s="13" t="str">
        <f>IF(ISNUMBER(F180),F180/D180,"")</f>
        <v/>
      </c>
      <c r="K180" s="13" t="str">
        <f>IF(ISNUMBER(G180),G180/E180,"")</f>
        <v/>
      </c>
    </row>
    <row r="181" spans="1:11" ht="18" customHeight="1">
      <c r="A181" s="949" t="s">
        <v>103</v>
      </c>
      <c r="B181" s="950"/>
      <c r="C181" s="950"/>
      <c r="D181" s="950"/>
      <c r="E181" s="950"/>
      <c r="F181" s="950"/>
      <c r="G181" s="950"/>
      <c r="H181" s="950"/>
      <c r="I181" s="950"/>
      <c r="J181" s="950"/>
      <c r="K181" s="950"/>
    </row>
    <row r="182" spans="1:11" ht="18" customHeight="1">
      <c r="A182" s="951" t="s">
        <v>104</v>
      </c>
      <c r="B182" s="952"/>
      <c r="C182" s="952"/>
      <c r="D182" s="952"/>
      <c r="E182" s="952"/>
      <c r="F182" s="952"/>
      <c r="G182" s="952"/>
      <c r="H182" s="952"/>
      <c r="I182" s="952"/>
      <c r="J182" s="952"/>
      <c r="K182" s="952"/>
    </row>
    <row r="183" spans="1:11" ht="18" customHeight="1">
      <c r="A183" s="968" t="s">
        <v>105</v>
      </c>
      <c r="B183" s="969"/>
      <c r="C183" s="969"/>
      <c r="D183" s="969"/>
      <c r="E183" s="969"/>
      <c r="F183" s="969"/>
      <c r="G183" s="969"/>
      <c r="H183" s="969"/>
      <c r="I183" s="969"/>
      <c r="J183" s="969"/>
      <c r="K183" s="969"/>
    </row>
    <row r="184" spans="1:11" ht="18" customHeight="1">
      <c r="A184" s="968" t="s">
        <v>106</v>
      </c>
      <c r="B184" s="969"/>
      <c r="C184" s="969"/>
      <c r="D184" s="969"/>
      <c r="E184" s="969"/>
      <c r="F184" s="969"/>
      <c r="G184" s="969"/>
      <c r="H184" s="969"/>
      <c r="I184" s="969"/>
      <c r="J184" s="969"/>
      <c r="K184" s="969"/>
    </row>
    <row r="185" spans="1:11" ht="18" customHeight="1">
      <c r="A185" s="949" t="s">
        <v>19</v>
      </c>
      <c r="B185" s="950"/>
      <c r="C185" s="950"/>
      <c r="D185" s="950"/>
      <c r="E185" s="950"/>
      <c r="F185" s="950"/>
      <c r="G185" s="950"/>
      <c r="H185" s="950"/>
      <c r="I185" s="950"/>
      <c r="J185" s="950"/>
      <c r="K185" s="950"/>
    </row>
    <row r="186" spans="1:11" ht="18" customHeight="1">
      <c r="A186" s="951" t="s">
        <v>107</v>
      </c>
      <c r="B186" s="952"/>
      <c r="C186" s="952"/>
      <c r="D186" s="952"/>
      <c r="E186" s="952"/>
      <c r="F186" s="952"/>
      <c r="G186" s="952"/>
      <c r="H186" s="952"/>
      <c r="I186" s="952"/>
      <c r="J186" s="952"/>
      <c r="K186" s="952"/>
    </row>
    <row r="187" spans="1:11" ht="18" customHeight="1">
      <c r="A187" s="968" t="s">
        <v>108</v>
      </c>
      <c r="B187" s="969"/>
      <c r="C187" s="969"/>
      <c r="D187" s="969"/>
      <c r="E187" s="969"/>
      <c r="F187" s="969"/>
      <c r="G187" s="969"/>
      <c r="H187" s="969"/>
      <c r="I187" s="969"/>
      <c r="J187" s="969"/>
      <c r="K187" s="969"/>
    </row>
    <row r="188" spans="1:11" ht="18" customHeight="1">
      <c r="A188" s="970" t="s">
        <v>109</v>
      </c>
      <c r="B188" s="963"/>
      <c r="C188" s="963"/>
      <c r="D188" s="963"/>
      <c r="E188" s="963"/>
      <c r="F188" s="963"/>
      <c r="G188" s="963"/>
      <c r="H188" s="963"/>
      <c r="I188" s="963"/>
      <c r="J188" s="963"/>
      <c r="K188" s="963"/>
    </row>
    <row r="189" spans="1:11" ht="18" customHeight="1">
      <c r="A189" s="971" t="s">
        <v>110</v>
      </c>
      <c r="B189" s="966"/>
      <c r="C189" s="966"/>
      <c r="D189" s="966"/>
      <c r="E189" s="966"/>
      <c r="F189" s="966"/>
      <c r="G189" s="966"/>
      <c r="H189" s="966"/>
      <c r="I189" s="966"/>
      <c r="J189" s="966"/>
      <c r="K189" s="966"/>
    </row>
    <row r="190" spans="1:11">
      <c r="A190" s="18" t="s">
        <v>0</v>
      </c>
      <c r="B190" s="977" t="s">
        <v>111</v>
      </c>
      <c r="C190" s="977"/>
      <c r="D190" s="977"/>
      <c r="E190" s="977"/>
      <c r="F190" s="977"/>
      <c r="G190" s="977"/>
      <c r="H190" s="977"/>
      <c r="I190" s="977"/>
      <c r="J190" s="977"/>
      <c r="K190" s="977"/>
    </row>
    <row r="191" spans="1:11">
      <c r="A191" s="18" t="s">
        <v>0</v>
      </c>
      <c r="B191" s="8" t="s">
        <v>112</v>
      </c>
      <c r="C191" s="1"/>
      <c r="D191" s="1"/>
      <c r="E191" s="1"/>
      <c r="F191" s="1"/>
      <c r="G191" s="1"/>
      <c r="H191" s="13" t="str">
        <f t="shared" ref="H191:H193" si="40">IF(ISNUMBER(F191),C191/F191,"")</f>
        <v/>
      </c>
      <c r="I191" s="13" t="str">
        <f t="shared" ref="I191:I193" si="41">IF(ISNUMBER(G191),D191/G191,"")</f>
        <v/>
      </c>
      <c r="J191" s="13" t="str">
        <f t="shared" ref="J191:K193" si="42">IF(ISNUMBER(F191),F191/D191,"")</f>
        <v/>
      </c>
      <c r="K191" s="13" t="str">
        <f t="shared" si="42"/>
        <v/>
      </c>
    </row>
    <row r="192" spans="1:11">
      <c r="A192" s="18" t="s">
        <v>0</v>
      </c>
      <c r="B192" s="8" t="s">
        <v>113</v>
      </c>
      <c r="C192" s="1"/>
      <c r="D192" s="1"/>
      <c r="E192" s="1"/>
      <c r="F192" s="1"/>
      <c r="G192" s="1"/>
      <c r="H192" s="13" t="str">
        <f t="shared" si="40"/>
        <v/>
      </c>
      <c r="I192" s="13" t="str">
        <f t="shared" si="41"/>
        <v/>
      </c>
      <c r="J192" s="13" t="str">
        <f t="shared" si="42"/>
        <v/>
      </c>
      <c r="K192" s="13" t="str">
        <f t="shared" si="42"/>
        <v/>
      </c>
    </row>
    <row r="193" spans="1:11">
      <c r="A193" s="18" t="s">
        <v>0</v>
      </c>
      <c r="B193" s="8" t="s">
        <v>114</v>
      </c>
      <c r="C193" s="1"/>
      <c r="D193" s="1"/>
      <c r="E193" s="1"/>
      <c r="F193" s="1"/>
      <c r="G193" s="1"/>
      <c r="H193" s="13" t="str">
        <f t="shared" si="40"/>
        <v/>
      </c>
      <c r="I193" s="13" t="str">
        <f t="shared" si="41"/>
        <v/>
      </c>
      <c r="J193" s="13" t="str">
        <f t="shared" si="42"/>
        <v/>
      </c>
      <c r="K193" s="13" t="str">
        <f t="shared" si="42"/>
        <v/>
      </c>
    </row>
    <row r="194" spans="1:11">
      <c r="A194" s="18" t="s">
        <v>0</v>
      </c>
      <c r="B194" s="977" t="s">
        <v>115</v>
      </c>
      <c r="C194" s="977"/>
      <c r="D194" s="977"/>
      <c r="E194" s="977"/>
      <c r="F194" s="977"/>
      <c r="G194" s="977"/>
      <c r="H194" s="977"/>
      <c r="I194" s="977"/>
      <c r="J194" s="977"/>
      <c r="K194" s="977"/>
    </row>
    <row r="195" spans="1:11">
      <c r="A195" s="18" t="s">
        <v>0</v>
      </c>
      <c r="B195" s="8" t="s">
        <v>116</v>
      </c>
      <c r="C195" s="1"/>
      <c r="D195" s="1"/>
      <c r="E195" s="1"/>
      <c r="F195" s="1"/>
      <c r="G195" s="1"/>
      <c r="H195" s="13" t="str">
        <f t="shared" ref="H195:H196" si="43">IF(ISNUMBER(F195),C195/F195,"")</f>
        <v/>
      </c>
      <c r="I195" s="13" t="str">
        <f t="shared" ref="I195:I196" si="44">IF(ISNUMBER(G195),D195/G195,"")</f>
        <v/>
      </c>
      <c r="J195" s="13" t="str">
        <f t="shared" ref="J195:K196" si="45">IF(ISNUMBER(F195),F195/D195,"")</f>
        <v/>
      </c>
      <c r="K195" s="13" t="str">
        <f t="shared" si="45"/>
        <v/>
      </c>
    </row>
    <row r="196" spans="1:11">
      <c r="A196" s="18" t="s">
        <v>0</v>
      </c>
      <c r="B196" s="8" t="s">
        <v>117</v>
      </c>
      <c r="C196" s="1"/>
      <c r="D196" s="1"/>
      <c r="E196" s="1"/>
      <c r="F196" s="1"/>
      <c r="G196" s="1"/>
      <c r="H196" s="13" t="str">
        <f t="shared" si="43"/>
        <v/>
      </c>
      <c r="I196" s="13" t="str">
        <f t="shared" si="44"/>
        <v/>
      </c>
      <c r="J196" s="13" t="str">
        <f t="shared" si="45"/>
        <v/>
      </c>
      <c r="K196" s="13" t="str">
        <f t="shared" si="45"/>
        <v/>
      </c>
    </row>
    <row r="197" spans="1:11" ht="18" customHeight="1">
      <c r="A197" s="971" t="s">
        <v>118</v>
      </c>
      <c r="B197" s="966"/>
      <c r="C197" s="966"/>
      <c r="D197" s="966"/>
      <c r="E197" s="966"/>
      <c r="F197" s="966"/>
      <c r="G197" s="966"/>
      <c r="H197" s="966"/>
      <c r="I197" s="966"/>
      <c r="J197" s="966"/>
      <c r="K197" s="966"/>
    </row>
    <row r="198" spans="1:11">
      <c r="A198" s="18" t="s">
        <v>0</v>
      </c>
      <c r="B198" s="6" t="s">
        <v>119</v>
      </c>
      <c r="C198" s="1"/>
      <c r="D198" s="1"/>
      <c r="E198" s="1"/>
      <c r="F198" s="1"/>
      <c r="G198" s="1"/>
      <c r="H198" s="13" t="str">
        <f t="shared" ref="H198:H203" si="46">IF(ISNUMBER(F198),C198/F198,"")</f>
        <v/>
      </c>
      <c r="I198" s="13" t="str">
        <f t="shared" ref="I198:I203" si="47">IF(ISNUMBER(G198),D198/G198,"")</f>
        <v/>
      </c>
      <c r="J198" s="13" t="str">
        <f t="shared" ref="J198:K203" si="48">IF(ISNUMBER(F198),F198/D198,"")</f>
        <v/>
      </c>
      <c r="K198" s="13" t="str">
        <f t="shared" si="48"/>
        <v/>
      </c>
    </row>
    <row r="199" spans="1:11">
      <c r="A199" s="18" t="s">
        <v>0</v>
      </c>
      <c r="B199" s="6" t="s">
        <v>120</v>
      </c>
      <c r="C199" s="1"/>
      <c r="D199" s="1"/>
      <c r="E199" s="1"/>
      <c r="F199" s="1"/>
      <c r="G199" s="1"/>
      <c r="H199" s="13" t="str">
        <f t="shared" si="46"/>
        <v/>
      </c>
      <c r="I199" s="13" t="str">
        <f t="shared" si="47"/>
        <v/>
      </c>
      <c r="J199" s="13" t="str">
        <f t="shared" si="48"/>
        <v/>
      </c>
      <c r="K199" s="13" t="str">
        <f t="shared" si="48"/>
        <v/>
      </c>
    </row>
    <row r="200" spans="1:11">
      <c r="A200" s="18" t="s">
        <v>0</v>
      </c>
      <c r="B200" s="6" t="s">
        <v>121</v>
      </c>
      <c r="C200" s="1"/>
      <c r="D200" s="1"/>
      <c r="E200" s="1"/>
      <c r="F200" s="1"/>
      <c r="G200" s="1"/>
      <c r="H200" s="13" t="str">
        <f t="shared" si="46"/>
        <v/>
      </c>
      <c r="I200" s="13" t="str">
        <f t="shared" si="47"/>
        <v/>
      </c>
      <c r="J200" s="13" t="str">
        <f t="shared" si="48"/>
        <v/>
      </c>
      <c r="K200" s="13" t="str">
        <f t="shared" si="48"/>
        <v/>
      </c>
    </row>
    <row r="201" spans="1:11">
      <c r="A201" s="18" t="s">
        <v>0</v>
      </c>
      <c r="B201" s="6" t="s">
        <v>122</v>
      </c>
      <c r="C201" s="1"/>
      <c r="D201" s="1"/>
      <c r="E201" s="1"/>
      <c r="F201" s="1"/>
      <c r="G201" s="1"/>
      <c r="H201" s="13" t="str">
        <f t="shared" si="46"/>
        <v/>
      </c>
      <c r="I201" s="13" t="str">
        <f t="shared" si="47"/>
        <v/>
      </c>
      <c r="J201" s="13" t="str">
        <f t="shared" si="48"/>
        <v/>
      </c>
      <c r="K201" s="13" t="str">
        <f t="shared" si="48"/>
        <v/>
      </c>
    </row>
    <row r="202" spans="1:11">
      <c r="A202" s="18" t="s">
        <v>0</v>
      </c>
      <c r="B202" s="6" t="s">
        <v>123</v>
      </c>
      <c r="C202" s="1"/>
      <c r="D202" s="1"/>
      <c r="E202" s="1"/>
      <c r="F202" s="1"/>
      <c r="G202" s="1"/>
      <c r="H202" s="13" t="str">
        <f t="shared" si="46"/>
        <v/>
      </c>
      <c r="I202" s="13" t="str">
        <f t="shared" si="47"/>
        <v/>
      </c>
      <c r="J202" s="13" t="str">
        <f t="shared" si="48"/>
        <v/>
      </c>
      <c r="K202" s="13" t="str">
        <f t="shared" si="48"/>
        <v/>
      </c>
    </row>
    <row r="203" spans="1:11">
      <c r="A203" s="18" t="s">
        <v>0</v>
      </c>
      <c r="B203" s="6" t="s">
        <v>124</v>
      </c>
      <c r="C203" s="1"/>
      <c r="D203" s="1"/>
      <c r="E203" s="1"/>
      <c r="F203" s="1"/>
      <c r="G203" s="1"/>
      <c r="H203" s="13" t="str">
        <f t="shared" si="46"/>
        <v/>
      </c>
      <c r="I203" s="13" t="str">
        <f t="shared" si="47"/>
        <v/>
      </c>
      <c r="J203" s="13" t="str">
        <f t="shared" si="48"/>
        <v/>
      </c>
      <c r="K203" s="13" t="str">
        <f t="shared" si="48"/>
        <v/>
      </c>
    </row>
    <row r="204" spans="1:11" ht="18" customHeight="1">
      <c r="A204" s="971" t="s">
        <v>125</v>
      </c>
      <c r="B204" s="966"/>
      <c r="C204" s="966"/>
      <c r="D204" s="966"/>
      <c r="E204" s="966"/>
      <c r="F204" s="966"/>
      <c r="G204" s="966"/>
      <c r="H204" s="966"/>
      <c r="I204" s="966"/>
      <c r="J204" s="966"/>
      <c r="K204" s="966"/>
    </row>
    <row r="205" spans="1:11" ht="34.5">
      <c r="A205" s="18" t="s">
        <v>0</v>
      </c>
      <c r="B205" s="6" t="s">
        <v>126</v>
      </c>
      <c r="C205" s="1"/>
      <c r="D205" s="1"/>
      <c r="E205" s="1"/>
      <c r="F205" s="1"/>
      <c r="G205" s="1"/>
      <c r="H205" s="13" t="str">
        <f>IF(ISNUMBER(F205),C205/F205,"")</f>
        <v/>
      </c>
      <c r="I205" s="13" t="str">
        <f>IF(ISNUMBER(G205),D205/G205,"")</f>
        <v/>
      </c>
      <c r="J205" s="13" t="str">
        <f>IF(ISNUMBER(F205),F205/D205,"")</f>
        <v/>
      </c>
      <c r="K205" s="13" t="str">
        <f>IF(ISNUMBER(G205),G205/E205,"")</f>
        <v/>
      </c>
    </row>
    <row r="206" spans="1:11" ht="18" customHeight="1">
      <c r="A206" s="971" t="s">
        <v>127</v>
      </c>
      <c r="B206" s="966"/>
      <c r="C206" s="966"/>
      <c r="D206" s="966"/>
      <c r="E206" s="966"/>
      <c r="F206" s="966"/>
      <c r="G206" s="966"/>
      <c r="H206" s="966"/>
      <c r="I206" s="966"/>
      <c r="J206" s="966"/>
      <c r="K206" s="966"/>
    </row>
    <row r="207" spans="1:11">
      <c r="A207" s="18" t="s">
        <v>0</v>
      </c>
      <c r="B207" s="6" t="s">
        <v>128</v>
      </c>
      <c r="C207" s="1"/>
      <c r="D207" s="1"/>
      <c r="E207" s="1"/>
      <c r="F207" s="1"/>
      <c r="G207" s="1"/>
      <c r="H207" s="13" t="str">
        <f t="shared" ref="H207:H209" si="49">IF(ISNUMBER(F207),C207/F207,"")</f>
        <v/>
      </c>
      <c r="I207" s="13" t="str">
        <f t="shared" ref="I207:I209" si="50">IF(ISNUMBER(G207),D207/G207,"")</f>
        <v/>
      </c>
      <c r="J207" s="13" t="str">
        <f t="shared" ref="J207:K209" si="51">IF(ISNUMBER(F207),F207/D207,"")</f>
        <v/>
      </c>
      <c r="K207" s="13" t="str">
        <f t="shared" si="51"/>
        <v/>
      </c>
    </row>
    <row r="208" spans="1:11">
      <c r="A208" s="18" t="s">
        <v>0</v>
      </c>
      <c r="B208" s="6" t="s">
        <v>129</v>
      </c>
      <c r="C208" s="1"/>
      <c r="D208" s="1"/>
      <c r="E208" s="1"/>
      <c r="F208" s="1"/>
      <c r="G208" s="1"/>
      <c r="H208" s="13" t="str">
        <f t="shared" si="49"/>
        <v/>
      </c>
      <c r="I208" s="13" t="str">
        <f t="shared" si="50"/>
        <v/>
      </c>
      <c r="J208" s="13" t="str">
        <f t="shared" si="51"/>
        <v/>
      </c>
      <c r="K208" s="13" t="str">
        <f t="shared" si="51"/>
        <v/>
      </c>
    </row>
    <row r="209" spans="1:11">
      <c r="A209" s="18" t="s">
        <v>0</v>
      </c>
      <c r="B209" s="6" t="s">
        <v>130</v>
      </c>
      <c r="C209" s="1"/>
      <c r="D209" s="1"/>
      <c r="E209" s="1"/>
      <c r="F209" s="1"/>
      <c r="G209" s="1"/>
      <c r="H209" s="13" t="str">
        <f t="shared" si="49"/>
        <v/>
      </c>
      <c r="I209" s="13" t="str">
        <f t="shared" si="50"/>
        <v/>
      </c>
      <c r="J209" s="13" t="str">
        <f t="shared" si="51"/>
        <v/>
      </c>
      <c r="K209" s="13" t="str">
        <f t="shared" si="51"/>
        <v/>
      </c>
    </row>
    <row r="210" spans="1:11" ht="18" customHeight="1">
      <c r="A210" s="971" t="s">
        <v>131</v>
      </c>
      <c r="B210" s="966"/>
      <c r="C210" s="966"/>
      <c r="D210" s="966"/>
      <c r="E210" s="966"/>
      <c r="F210" s="966"/>
      <c r="G210" s="966"/>
      <c r="H210" s="966"/>
      <c r="I210" s="966"/>
      <c r="J210" s="966"/>
      <c r="K210" s="966"/>
    </row>
    <row r="211" spans="1:11">
      <c r="A211" s="18" t="s">
        <v>0</v>
      </c>
      <c r="B211" s="6" t="s">
        <v>132</v>
      </c>
      <c r="C211" s="1"/>
      <c r="D211" s="1"/>
      <c r="E211" s="1"/>
      <c r="F211" s="1"/>
      <c r="G211" s="1"/>
      <c r="H211" s="13" t="str">
        <f t="shared" ref="H211:H213" si="52">IF(ISNUMBER(F211),C211/F211,"")</f>
        <v/>
      </c>
      <c r="I211" s="13" t="str">
        <f t="shared" ref="I211:I213" si="53">IF(ISNUMBER(G211),D211/G211,"")</f>
        <v/>
      </c>
      <c r="J211" s="13" t="str">
        <f t="shared" ref="J211:K213" si="54">IF(ISNUMBER(F211),F211/D211,"")</f>
        <v/>
      </c>
      <c r="K211" s="13" t="str">
        <f t="shared" si="54"/>
        <v/>
      </c>
    </row>
    <row r="212" spans="1:11">
      <c r="A212" s="18" t="s">
        <v>0</v>
      </c>
      <c r="B212" s="6" t="s">
        <v>133</v>
      </c>
      <c r="C212" s="1"/>
      <c r="D212" s="1"/>
      <c r="E212" s="1"/>
      <c r="F212" s="1"/>
      <c r="G212" s="1"/>
      <c r="H212" s="13" t="str">
        <f t="shared" si="52"/>
        <v/>
      </c>
      <c r="I212" s="13" t="str">
        <f t="shared" si="53"/>
        <v/>
      </c>
      <c r="J212" s="13" t="str">
        <f t="shared" si="54"/>
        <v/>
      </c>
      <c r="K212" s="13" t="str">
        <f t="shared" si="54"/>
        <v/>
      </c>
    </row>
    <row r="213" spans="1:11">
      <c r="A213" s="18" t="s">
        <v>0</v>
      </c>
      <c r="B213" s="6" t="s">
        <v>134</v>
      </c>
      <c r="C213" s="1"/>
      <c r="D213" s="1"/>
      <c r="E213" s="1"/>
      <c r="F213" s="1"/>
      <c r="G213" s="1"/>
      <c r="H213" s="13" t="str">
        <f t="shared" si="52"/>
        <v/>
      </c>
      <c r="I213" s="13" t="str">
        <f t="shared" si="53"/>
        <v/>
      </c>
      <c r="J213" s="13" t="str">
        <f t="shared" si="54"/>
        <v/>
      </c>
      <c r="K213" s="13" t="str">
        <f t="shared" si="54"/>
        <v/>
      </c>
    </row>
    <row r="214" spans="1:11" ht="18" customHeight="1">
      <c r="A214" s="970" t="s">
        <v>135</v>
      </c>
      <c r="B214" s="970"/>
      <c r="C214" s="970"/>
      <c r="D214" s="970"/>
      <c r="E214" s="970"/>
      <c r="F214" s="970"/>
      <c r="G214" s="970"/>
      <c r="H214" s="970"/>
      <c r="I214" s="970"/>
      <c r="J214" s="970"/>
      <c r="K214" s="970"/>
    </row>
    <row r="215" spans="1:11" ht="18" customHeight="1">
      <c r="A215" s="971" t="s">
        <v>136</v>
      </c>
      <c r="B215" s="966"/>
      <c r="C215" s="966"/>
      <c r="D215" s="966"/>
      <c r="E215" s="966"/>
      <c r="F215" s="966"/>
      <c r="G215" s="966"/>
      <c r="H215" s="966"/>
      <c r="I215" s="966"/>
      <c r="J215" s="966"/>
      <c r="K215" s="966"/>
    </row>
    <row r="216" spans="1:11">
      <c r="A216" s="18" t="s">
        <v>0</v>
      </c>
      <c r="B216" s="6" t="s">
        <v>137</v>
      </c>
      <c r="C216" s="1"/>
      <c r="D216" s="1"/>
      <c r="E216" s="1"/>
      <c r="F216" s="1"/>
      <c r="G216" s="1"/>
      <c r="H216" s="13" t="str">
        <f t="shared" ref="H216:H219" si="55">IF(ISNUMBER(F216),C216/F216,"")</f>
        <v/>
      </c>
      <c r="I216" s="13" t="str">
        <f t="shared" ref="I216:I219" si="56">IF(ISNUMBER(G216),D216/G216,"")</f>
        <v/>
      </c>
      <c r="J216" s="13" t="str">
        <f t="shared" ref="J216:K219" si="57">IF(ISNUMBER(F216),F216/D216,"")</f>
        <v/>
      </c>
      <c r="K216" s="13" t="str">
        <f t="shared" si="57"/>
        <v/>
      </c>
    </row>
    <row r="217" spans="1:11">
      <c r="A217" s="18" t="s">
        <v>0</v>
      </c>
      <c r="B217" s="6" t="s">
        <v>138</v>
      </c>
      <c r="C217" s="1"/>
      <c r="D217" s="1"/>
      <c r="E217" s="1"/>
      <c r="F217" s="1"/>
      <c r="G217" s="1"/>
      <c r="H217" s="13" t="str">
        <f t="shared" si="55"/>
        <v/>
      </c>
      <c r="I217" s="13" t="str">
        <f t="shared" si="56"/>
        <v/>
      </c>
      <c r="J217" s="13" t="str">
        <f t="shared" si="57"/>
        <v/>
      </c>
      <c r="K217" s="13" t="str">
        <f t="shared" si="57"/>
        <v/>
      </c>
    </row>
    <row r="218" spans="1:11">
      <c r="A218" s="18" t="s">
        <v>0</v>
      </c>
      <c r="B218" s="6" t="s">
        <v>130</v>
      </c>
      <c r="C218" s="1"/>
      <c r="D218" s="1"/>
      <c r="E218" s="1"/>
      <c r="F218" s="1"/>
      <c r="G218" s="1"/>
      <c r="H218" s="13" t="str">
        <f t="shared" si="55"/>
        <v/>
      </c>
      <c r="I218" s="13" t="str">
        <f t="shared" si="56"/>
        <v/>
      </c>
      <c r="J218" s="13" t="str">
        <f t="shared" si="57"/>
        <v/>
      </c>
      <c r="K218" s="13" t="str">
        <f t="shared" si="57"/>
        <v/>
      </c>
    </row>
    <row r="219" spans="1:11">
      <c r="A219" s="18" t="s">
        <v>0</v>
      </c>
      <c r="B219" s="6" t="s">
        <v>139</v>
      </c>
      <c r="C219" s="1"/>
      <c r="D219" s="1"/>
      <c r="E219" s="1"/>
      <c r="F219" s="1"/>
      <c r="G219" s="1"/>
      <c r="H219" s="13" t="str">
        <f t="shared" si="55"/>
        <v/>
      </c>
      <c r="I219" s="13" t="str">
        <f t="shared" si="56"/>
        <v/>
      </c>
      <c r="J219" s="13" t="str">
        <f t="shared" si="57"/>
        <v/>
      </c>
      <c r="K219" s="13" t="str">
        <f t="shared" si="57"/>
        <v/>
      </c>
    </row>
    <row r="220" spans="1:11" ht="18" customHeight="1">
      <c r="A220" s="968" t="s">
        <v>140</v>
      </c>
      <c r="B220" s="969"/>
      <c r="C220" s="969"/>
      <c r="D220" s="969"/>
      <c r="E220" s="969"/>
      <c r="F220" s="969"/>
      <c r="G220" s="969"/>
      <c r="H220" s="969"/>
      <c r="I220" s="969"/>
      <c r="J220" s="969"/>
      <c r="K220" s="969"/>
    </row>
    <row r="221" spans="1:11" ht="18" customHeight="1">
      <c r="A221" s="970" t="s">
        <v>141</v>
      </c>
      <c r="B221" s="963"/>
      <c r="C221" s="963"/>
      <c r="D221" s="963"/>
      <c r="E221" s="963"/>
      <c r="F221" s="963"/>
      <c r="G221" s="963"/>
      <c r="H221" s="963"/>
      <c r="I221" s="963"/>
      <c r="J221" s="963"/>
      <c r="K221" s="963"/>
    </row>
    <row r="222" spans="1:11">
      <c r="A222" s="18" t="s">
        <v>0</v>
      </c>
      <c r="B222" s="6" t="s">
        <v>142</v>
      </c>
      <c r="C222" s="1"/>
      <c r="D222" s="1"/>
      <c r="E222" s="1"/>
      <c r="F222" s="1"/>
      <c r="G222" s="1"/>
      <c r="H222" s="13" t="str">
        <f t="shared" ref="H222:H223" si="58">IF(ISNUMBER(F222),C222/F222,"")</f>
        <v/>
      </c>
      <c r="I222" s="13" t="str">
        <f t="shared" ref="I222:I223" si="59">IF(ISNUMBER(G222),D222/G222,"")</f>
        <v/>
      </c>
      <c r="J222" s="13" t="str">
        <f t="shared" ref="J222:K223" si="60">IF(ISNUMBER(F222),F222/D222,"")</f>
        <v/>
      </c>
      <c r="K222" s="13" t="str">
        <f t="shared" si="60"/>
        <v/>
      </c>
    </row>
    <row r="223" spans="1:11">
      <c r="A223" s="18" t="s">
        <v>0</v>
      </c>
      <c r="B223" s="6" t="s">
        <v>143</v>
      </c>
      <c r="C223" s="1"/>
      <c r="D223" s="1"/>
      <c r="E223" s="1"/>
      <c r="F223" s="1"/>
      <c r="G223" s="1"/>
      <c r="H223" s="13" t="str">
        <f t="shared" si="58"/>
        <v/>
      </c>
      <c r="I223" s="13" t="str">
        <f t="shared" si="59"/>
        <v/>
      </c>
      <c r="J223" s="13" t="str">
        <f t="shared" si="60"/>
        <v/>
      </c>
      <c r="K223" s="13" t="str">
        <f t="shared" si="60"/>
        <v/>
      </c>
    </row>
    <row r="224" spans="1:11" ht="18" customHeight="1">
      <c r="A224" s="970" t="s">
        <v>144</v>
      </c>
      <c r="B224" s="963"/>
      <c r="C224" s="963"/>
      <c r="D224" s="963"/>
      <c r="E224" s="963"/>
      <c r="F224" s="963"/>
      <c r="G224" s="963"/>
      <c r="H224" s="963"/>
      <c r="I224" s="963"/>
      <c r="J224" s="963"/>
      <c r="K224" s="963"/>
    </row>
    <row r="225" spans="1:11">
      <c r="A225" s="18" t="s">
        <v>0</v>
      </c>
      <c r="B225" s="6" t="s">
        <v>145</v>
      </c>
      <c r="C225" s="1"/>
      <c r="D225" s="1"/>
      <c r="E225" s="1"/>
      <c r="F225" s="1"/>
      <c r="G225" s="1"/>
      <c r="H225" s="13" t="str">
        <f>IF(ISNUMBER(F225),C225/F225,"")</f>
        <v/>
      </c>
      <c r="I225" s="13" t="str">
        <f>IF(ISNUMBER(G225),D225/G225,"")</f>
        <v/>
      </c>
      <c r="J225" s="13" t="str">
        <f>IF(ISNUMBER(F225),F225/D225,"")</f>
        <v/>
      </c>
      <c r="K225" s="13" t="str">
        <f>IF(ISNUMBER(G225),G225/E225,"")</f>
        <v/>
      </c>
    </row>
    <row r="226" spans="1:11" ht="18" customHeight="1">
      <c r="A226" s="970" t="s">
        <v>146</v>
      </c>
      <c r="B226" s="963"/>
      <c r="C226" s="963"/>
      <c r="D226" s="963"/>
      <c r="E226" s="963"/>
      <c r="F226" s="963"/>
      <c r="G226" s="963"/>
      <c r="H226" s="963"/>
      <c r="I226" s="963"/>
      <c r="J226" s="963"/>
      <c r="K226" s="963"/>
    </row>
    <row r="227" spans="1:11">
      <c r="A227" s="18" t="s">
        <v>0</v>
      </c>
      <c r="B227" s="6" t="s">
        <v>147</v>
      </c>
      <c r="C227" s="1"/>
      <c r="D227" s="1"/>
      <c r="E227" s="1"/>
      <c r="F227" s="1"/>
      <c r="G227" s="1"/>
      <c r="H227" s="13" t="str">
        <f>IF(ISNUMBER(F227),C227/F227,"")</f>
        <v/>
      </c>
      <c r="I227" s="13" t="str">
        <f>IF(ISNUMBER(G227),D227/G227,"")</f>
        <v/>
      </c>
      <c r="J227" s="13" t="str">
        <f>IF(ISNUMBER(F227),F227/D227,"")</f>
        <v/>
      </c>
      <c r="K227" s="13" t="str">
        <f>IF(ISNUMBER(G227),G227/E227,"")</f>
        <v/>
      </c>
    </row>
    <row r="228" spans="1:11">
      <c r="A228" s="18" t="s">
        <v>0</v>
      </c>
      <c r="B228" s="6" t="s">
        <v>148</v>
      </c>
      <c r="C228" s="1"/>
      <c r="D228" s="1"/>
      <c r="E228" s="1"/>
      <c r="F228" s="1"/>
      <c r="G228" s="1"/>
      <c r="H228" s="13" t="str">
        <f>IF(ISNUMBER(F228),C228/F228,"")</f>
        <v/>
      </c>
      <c r="I228" s="13" t="str">
        <f>IF(ISNUMBER(G228),D228/G228,"")</f>
        <v/>
      </c>
      <c r="J228" s="13" t="str">
        <f>IF(ISNUMBER(F228),F228/D228,"")</f>
        <v/>
      </c>
      <c r="K228" s="13" t="str">
        <f>IF(ISNUMBER(G228),G228/E228,"")</f>
        <v/>
      </c>
    </row>
    <row r="229" spans="1:11" ht="18" customHeight="1">
      <c r="A229" s="972" t="s">
        <v>149</v>
      </c>
      <c r="B229" s="973"/>
      <c r="C229" s="973"/>
      <c r="D229" s="973"/>
      <c r="E229" s="973"/>
      <c r="F229" s="973"/>
      <c r="G229" s="973"/>
      <c r="H229" s="973"/>
      <c r="I229" s="973"/>
      <c r="J229" s="973"/>
      <c r="K229" s="974"/>
    </row>
    <row r="230" spans="1:11" ht="18" customHeight="1">
      <c r="A230" s="970" t="s">
        <v>150</v>
      </c>
      <c r="B230" s="963"/>
      <c r="C230" s="963"/>
      <c r="D230" s="963"/>
      <c r="E230" s="963"/>
      <c r="F230" s="963"/>
      <c r="G230" s="963"/>
      <c r="H230" s="963"/>
      <c r="I230" s="963"/>
      <c r="J230" s="963"/>
      <c r="K230" s="963"/>
    </row>
    <row r="231" spans="1:11">
      <c r="A231" s="18" t="s">
        <v>0</v>
      </c>
      <c r="B231" s="977" t="s">
        <v>151</v>
      </c>
      <c r="C231" s="977"/>
      <c r="D231" s="977"/>
      <c r="E231" s="977"/>
      <c r="F231" s="977"/>
      <c r="G231" s="977"/>
      <c r="H231" s="977"/>
      <c r="I231" s="977"/>
      <c r="J231" s="977"/>
      <c r="K231" s="977"/>
    </row>
    <row r="232" spans="1:11">
      <c r="A232" s="18" t="s">
        <v>0</v>
      </c>
      <c r="B232" s="8" t="s">
        <v>152</v>
      </c>
      <c r="C232" s="1"/>
      <c r="D232" s="1"/>
      <c r="E232" s="1"/>
      <c r="F232" s="1"/>
      <c r="G232" s="1"/>
      <c r="H232" s="13" t="str">
        <f t="shared" ref="H232:H234" si="61">IF(ISNUMBER(F232),C232/F232,"")</f>
        <v/>
      </c>
      <c r="I232" s="13" t="str">
        <f t="shared" ref="I232:I234" si="62">IF(ISNUMBER(G232),D232/G232,"")</f>
        <v/>
      </c>
      <c r="J232" s="13" t="str">
        <f t="shared" ref="J232:K234" si="63">IF(ISNUMBER(F232),F232/D232,"")</f>
        <v/>
      </c>
      <c r="K232" s="13" t="str">
        <f t="shared" si="63"/>
        <v/>
      </c>
    </row>
    <row r="233" spans="1:11">
      <c r="A233" s="18" t="s">
        <v>0</v>
      </c>
      <c r="B233" s="8" t="s">
        <v>153</v>
      </c>
      <c r="C233" s="1"/>
      <c r="D233" s="1"/>
      <c r="E233" s="1"/>
      <c r="F233" s="1"/>
      <c r="G233" s="1"/>
      <c r="H233" s="13" t="str">
        <f t="shared" si="61"/>
        <v/>
      </c>
      <c r="I233" s="13" t="str">
        <f t="shared" si="62"/>
        <v/>
      </c>
      <c r="J233" s="13" t="str">
        <f t="shared" si="63"/>
        <v/>
      </c>
      <c r="K233" s="13" t="str">
        <f t="shared" si="63"/>
        <v/>
      </c>
    </row>
    <row r="234" spans="1:11">
      <c r="A234" s="18" t="s">
        <v>0</v>
      </c>
      <c r="B234" s="6" t="s">
        <v>154</v>
      </c>
      <c r="C234" s="1"/>
      <c r="D234" s="1"/>
      <c r="E234" s="1"/>
      <c r="F234" s="1"/>
      <c r="G234" s="1"/>
      <c r="H234" s="13" t="str">
        <f t="shared" si="61"/>
        <v/>
      </c>
      <c r="I234" s="13" t="str">
        <f t="shared" si="62"/>
        <v/>
      </c>
      <c r="J234" s="13" t="str">
        <f t="shared" si="63"/>
        <v/>
      </c>
      <c r="K234" s="13" t="str">
        <f t="shared" si="63"/>
        <v/>
      </c>
    </row>
    <row r="235" spans="1:11" ht="18" customHeight="1">
      <c r="A235" s="968" t="s">
        <v>155</v>
      </c>
      <c r="B235" s="969"/>
      <c r="C235" s="969"/>
      <c r="D235" s="969"/>
      <c r="E235" s="969"/>
      <c r="F235" s="969"/>
      <c r="G235" s="969"/>
      <c r="H235" s="969"/>
      <c r="I235" s="969"/>
      <c r="J235" s="969"/>
      <c r="K235" s="969"/>
    </row>
    <row r="236" spans="1:11" ht="18" customHeight="1">
      <c r="A236" s="970" t="s">
        <v>156</v>
      </c>
      <c r="B236" s="963"/>
      <c r="C236" s="963"/>
      <c r="D236" s="963"/>
      <c r="E236" s="963"/>
      <c r="F236" s="963"/>
      <c r="G236" s="963"/>
      <c r="H236" s="963"/>
      <c r="I236" s="963"/>
      <c r="J236" s="963"/>
      <c r="K236" s="963"/>
    </row>
    <row r="237" spans="1:11">
      <c r="A237" s="18" t="s">
        <v>0</v>
      </c>
      <c r="B237" s="6" t="s">
        <v>157</v>
      </c>
      <c r="C237" s="1"/>
      <c r="D237" s="1"/>
      <c r="E237" s="1"/>
      <c r="F237" s="1"/>
      <c r="G237" s="1"/>
      <c r="H237" s="13" t="str">
        <f t="shared" ref="H237:H238" si="64">IF(ISNUMBER(F237),C237/F237,"")</f>
        <v/>
      </c>
      <c r="I237" s="13" t="str">
        <f t="shared" ref="I237:I238" si="65">IF(ISNUMBER(G237),D237/G237,"")</f>
        <v/>
      </c>
      <c r="J237" s="13" t="str">
        <f t="shared" ref="J237:K238" si="66">IF(ISNUMBER(F237),F237/D237,"")</f>
        <v/>
      </c>
      <c r="K237" s="13" t="str">
        <f t="shared" si="66"/>
        <v/>
      </c>
    </row>
    <row r="238" spans="1:11">
      <c r="A238" s="18" t="s">
        <v>0</v>
      </c>
      <c r="B238" s="6" t="s">
        <v>158</v>
      </c>
      <c r="C238" s="1"/>
      <c r="D238" s="1"/>
      <c r="E238" s="1"/>
      <c r="F238" s="1"/>
      <c r="G238" s="1"/>
      <c r="H238" s="13" t="str">
        <f t="shared" si="64"/>
        <v/>
      </c>
      <c r="I238" s="13" t="str">
        <f t="shared" si="65"/>
        <v/>
      </c>
      <c r="J238" s="13" t="str">
        <f t="shared" si="66"/>
        <v/>
      </c>
      <c r="K238" s="13" t="str">
        <f t="shared" si="66"/>
        <v/>
      </c>
    </row>
    <row r="239" spans="1:11" ht="17.25" customHeight="1"/>
    <row r="241" spans="1:9">
      <c r="A241" s="3" t="s">
        <v>246</v>
      </c>
      <c r="C241" s="3" t="s">
        <v>247</v>
      </c>
      <c r="I241" s="3" t="s">
        <v>248</v>
      </c>
    </row>
  </sheetData>
  <mergeCells count="110">
    <mergeCell ref="A62:K62"/>
    <mergeCell ref="A66:K66"/>
    <mergeCell ref="A69:K69"/>
    <mergeCell ref="A70:K70"/>
    <mergeCell ref="A71:K71"/>
    <mergeCell ref="B46:K46"/>
    <mergeCell ref="B52:K52"/>
    <mergeCell ref="A58:K58"/>
    <mergeCell ref="A59:K59"/>
    <mergeCell ref="A236:K236"/>
    <mergeCell ref="A3:A4"/>
    <mergeCell ref="B3:B4"/>
    <mergeCell ref="B94:K94"/>
    <mergeCell ref="B120:K120"/>
    <mergeCell ref="B122:K122"/>
    <mergeCell ref="B127:K127"/>
    <mergeCell ref="B149:K149"/>
    <mergeCell ref="B163:K163"/>
    <mergeCell ref="B190:K190"/>
    <mergeCell ref="B231:K231"/>
    <mergeCell ref="B129:K129"/>
    <mergeCell ref="B194:K194"/>
    <mergeCell ref="A224:K224"/>
    <mergeCell ref="A226:K226"/>
    <mergeCell ref="A230:K230"/>
    <mergeCell ref="A235:K235"/>
    <mergeCell ref="A210:K210"/>
    <mergeCell ref="A214:K214"/>
    <mergeCell ref="A33:K33"/>
    <mergeCell ref="A35:K35"/>
    <mergeCell ref="A38:K38"/>
    <mergeCell ref="A39:K39"/>
    <mergeCell ref="A45:K45"/>
    <mergeCell ref="A215:K215"/>
    <mergeCell ref="A220:K220"/>
    <mergeCell ref="A221:K221"/>
    <mergeCell ref="A189:K189"/>
    <mergeCell ref="A197:K197"/>
    <mergeCell ref="A204:K204"/>
    <mergeCell ref="A206:K206"/>
    <mergeCell ref="A229:K229"/>
    <mergeCell ref="A184:K184"/>
    <mergeCell ref="A185:K185"/>
    <mergeCell ref="A186:K186"/>
    <mergeCell ref="A187:K187"/>
    <mergeCell ref="A188:K188"/>
    <mergeCell ref="A177:K177"/>
    <mergeCell ref="A179:K179"/>
    <mergeCell ref="A181:K181"/>
    <mergeCell ref="A182:K182"/>
    <mergeCell ref="A183:K183"/>
    <mergeCell ref="A169:K169"/>
    <mergeCell ref="A171:K171"/>
    <mergeCell ref="A172:K172"/>
    <mergeCell ref="A173:K173"/>
    <mergeCell ref="A175:K175"/>
    <mergeCell ref="A147:K147"/>
    <mergeCell ref="A148:K148"/>
    <mergeCell ref="A154:K154"/>
    <mergeCell ref="A162:K162"/>
    <mergeCell ref="A167:K167"/>
    <mergeCell ref="A139:K139"/>
    <mergeCell ref="A141:K141"/>
    <mergeCell ref="A143:K143"/>
    <mergeCell ref="A145:K145"/>
    <mergeCell ref="A146:K146"/>
    <mergeCell ref="A126:K126"/>
    <mergeCell ref="A132:K132"/>
    <mergeCell ref="A135:K135"/>
    <mergeCell ref="A137:K137"/>
    <mergeCell ref="A138:K138"/>
    <mergeCell ref="A101:K101"/>
    <mergeCell ref="A103:K103"/>
    <mergeCell ref="A111:K111"/>
    <mergeCell ref="A118:K118"/>
    <mergeCell ref="A119:K119"/>
    <mergeCell ref="A88:K88"/>
    <mergeCell ref="A91:K91"/>
    <mergeCell ref="A92:K92"/>
    <mergeCell ref="A93:K93"/>
    <mergeCell ref="A99:K99"/>
    <mergeCell ref="A80:K80"/>
    <mergeCell ref="A82:K82"/>
    <mergeCell ref="A84:K84"/>
    <mergeCell ref="A86:K86"/>
    <mergeCell ref="A87:K87"/>
    <mergeCell ref="A5:K5"/>
    <mergeCell ref="A6:K6"/>
    <mergeCell ref="A7:K7"/>
    <mergeCell ref="A1:K1"/>
    <mergeCell ref="A75:K75"/>
    <mergeCell ref="A76:K76"/>
    <mergeCell ref="A77:K77"/>
    <mergeCell ref="A78:K78"/>
    <mergeCell ref="C3:E3"/>
    <mergeCell ref="F3:K3"/>
    <mergeCell ref="A2:K2"/>
    <mergeCell ref="A8:K8"/>
    <mergeCell ref="A10:K10"/>
    <mergeCell ref="A24:K24"/>
    <mergeCell ref="A12:K12"/>
    <mergeCell ref="A14:K14"/>
    <mergeCell ref="A16:K16"/>
    <mergeCell ref="A18:K18"/>
    <mergeCell ref="A25:K25"/>
    <mergeCell ref="A26:K26"/>
    <mergeCell ref="A28:K28"/>
    <mergeCell ref="A30:K30"/>
    <mergeCell ref="A32:K32"/>
    <mergeCell ref="A73:K73"/>
  </mergeCells>
  <dataValidations count="1">
    <dataValidation type="whole" showInputMessage="1" showErrorMessage="1" sqref="C85:G85 C89:G90 C95:G98 C100:G100 C102:G102 C104:G110 C112:G117 C121:G121 C123:G125 C128:G128 C130:G131 C133:G134 C136:G136 C140:G140 C142:G142 C144:G144 C150:G153 C155:G161 C164:G166 C168:G168 C170:G170 C174:G174 C176:G176 C178:G178 C180:G180 C191:G193 C195:G196 C198:G203 C205:G205 C207:G209 C211:G213 C216:G219 C222:G223 C225:G225 C227:G228 C232:G234 C83:G83 C79:G79 C81:G81 C237:G238">
      <formula1>1</formula1>
      <formula2>999999</formula2>
    </dataValidation>
  </dataValidations>
  <pageMargins left="0.23622047244094491" right="0.23622047244094491" top="0.23622047244094491" bottom="0.55118110236220474" header="0.23622047244094491" footer="0.23622047244094491"/>
  <pageSetup paperSize="258" fitToHeight="0" orientation="landscape" horizontalDpi="300" verticalDpi="300" r:id="rId1"/>
  <headerFooter alignWithMargins="0">
    <oddFooter>&amp;R&amp;"Verdana,Regular"&amp;7 &amp;P of &amp;N</oddFooter>
  </headerFooter>
  <rowBreaks count="8" manualBreakCount="8">
    <brk id="37" max="10" man="1"/>
    <brk id="68" max="10" man="1"/>
    <brk id="90" max="10" man="1"/>
    <brk id="117" max="10" man="1"/>
    <brk id="144" max="10" man="1"/>
    <brk id="174" max="10" man="1"/>
    <brk id="205" max="10" man="1"/>
    <brk id="243" max="9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LU!$A$1:$A$15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42"/>
  <sheetViews>
    <sheetView zoomScale="85" zoomScaleNormal="85" workbookViewId="0">
      <pane ySplit="4" topLeftCell="A208" activePane="bottomLeft" state="frozen"/>
      <selection pane="bottomLeft" activeCell="C224" sqref="C224"/>
    </sheetView>
  </sheetViews>
  <sheetFormatPr defaultColWidth="20.42578125" defaultRowHeight="17.25" outlineLevelRow="1"/>
  <cols>
    <col min="1" max="1" width="15.28515625" style="90" customWidth="1"/>
    <col min="2" max="2" width="77.140625" style="90" customWidth="1"/>
    <col min="3" max="5" width="8.5703125" style="90" customWidth="1"/>
    <col min="6" max="6" width="8.42578125" style="90" customWidth="1"/>
    <col min="7" max="14" width="8.5703125" style="90" customWidth="1"/>
    <col min="15" max="15" width="9.42578125" style="90" customWidth="1"/>
    <col min="16" max="16" width="17.7109375" style="479" customWidth="1"/>
    <col min="17" max="17" width="11" style="479" bestFit="1" customWidth="1"/>
    <col min="18" max="18" width="7.7109375" customWidth="1"/>
    <col min="19" max="19" width="22.28515625" style="90" bestFit="1" customWidth="1"/>
    <col min="20" max="16384" width="20.42578125" style="90"/>
  </cols>
  <sheetData>
    <row r="1" spans="1:17" ht="35.25" customHeight="1">
      <c r="A1" s="1021" t="s">
        <v>462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3"/>
    </row>
    <row r="2" spans="1:17" ht="17.25" customHeight="1">
      <c r="A2" s="1024"/>
      <c r="B2" s="1025"/>
      <c r="C2" s="1026"/>
      <c r="D2" s="1027" t="s">
        <v>162</v>
      </c>
      <c r="E2" s="1027"/>
      <c r="F2" s="1027"/>
      <c r="G2" s="1027"/>
      <c r="H2" s="1027"/>
      <c r="I2" s="1028"/>
      <c r="J2" s="1025"/>
      <c r="K2" s="1025"/>
      <c r="L2" s="1025"/>
      <c r="M2" s="1025"/>
      <c r="N2" s="1025"/>
      <c r="O2" s="1029"/>
    </row>
    <row r="3" spans="1:17">
      <c r="A3" s="1030" t="s">
        <v>159</v>
      </c>
      <c r="B3" s="1031" t="s">
        <v>160</v>
      </c>
      <c r="C3" s="1031" t="s">
        <v>1</v>
      </c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2"/>
    </row>
    <row r="4" spans="1:17" ht="45" customHeight="1">
      <c r="A4" s="1030"/>
      <c r="B4" s="1031"/>
      <c r="C4" s="91" t="s">
        <v>254</v>
      </c>
      <c r="D4" s="91" t="s">
        <v>255</v>
      </c>
      <c r="E4" s="91" t="s">
        <v>256</v>
      </c>
      <c r="F4" s="91" t="s">
        <v>257</v>
      </c>
      <c r="G4" s="91" t="s">
        <v>258</v>
      </c>
      <c r="H4" s="91" t="s">
        <v>259</v>
      </c>
      <c r="I4" s="91" t="s">
        <v>260</v>
      </c>
      <c r="J4" s="91" t="s">
        <v>261</v>
      </c>
      <c r="K4" s="91" t="s">
        <v>262</v>
      </c>
      <c r="L4" s="91" t="s">
        <v>263</v>
      </c>
      <c r="M4" s="91" t="s">
        <v>264</v>
      </c>
      <c r="N4" s="91" t="s">
        <v>265</v>
      </c>
      <c r="O4" s="554" t="s">
        <v>2</v>
      </c>
      <c r="P4" s="479" t="s">
        <v>430</v>
      </c>
      <c r="Q4" s="479" t="s">
        <v>354</v>
      </c>
    </row>
    <row r="5" spans="1:17">
      <c r="A5" s="1017" t="s">
        <v>183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9"/>
    </row>
    <row r="6" spans="1:17">
      <c r="A6" s="1017" t="s">
        <v>184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9"/>
    </row>
    <row r="7" spans="1:17">
      <c r="A7" s="1017" t="s">
        <v>185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9"/>
    </row>
    <row r="8" spans="1:17">
      <c r="A8" s="1017" t="s">
        <v>186</v>
      </c>
      <c r="B8" s="1018"/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9"/>
    </row>
    <row r="9" spans="1:17">
      <c r="A9" s="109"/>
      <c r="B9" s="110" t="s">
        <v>187</v>
      </c>
      <c r="C9" s="95">
        <v>1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  <c r="L9" s="95">
        <v>1</v>
      </c>
      <c r="M9" s="95">
        <v>1</v>
      </c>
      <c r="N9" s="95">
        <v>1</v>
      </c>
      <c r="O9" s="555">
        <f>SUM(C9:N9)</f>
        <v>12</v>
      </c>
      <c r="P9" s="480">
        <f>SUM(C9:H9)</f>
        <v>6</v>
      </c>
      <c r="Q9" s="480">
        <f>SUM(C9)</f>
        <v>1</v>
      </c>
    </row>
    <row r="10" spans="1:17">
      <c r="A10" s="1017" t="s">
        <v>188</v>
      </c>
      <c r="B10" s="1018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9"/>
      <c r="P10" s="480">
        <f t="shared" ref="P10:P73" si="0">SUM(C10:H10)</f>
        <v>0</v>
      </c>
      <c r="Q10" s="480">
        <f t="shared" ref="Q10:Q73" si="1">SUM(C10)</f>
        <v>0</v>
      </c>
    </row>
    <row r="11" spans="1:17">
      <c r="A11" s="109"/>
      <c r="B11" s="110" t="s">
        <v>187</v>
      </c>
      <c r="C11" s="95">
        <v>1</v>
      </c>
      <c r="D11" s="95">
        <v>1</v>
      </c>
      <c r="E11" s="95">
        <v>1</v>
      </c>
      <c r="F11" s="95">
        <v>1</v>
      </c>
      <c r="G11" s="95">
        <v>1</v>
      </c>
      <c r="H11" s="95">
        <v>1</v>
      </c>
      <c r="I11" s="95">
        <v>1</v>
      </c>
      <c r="J11" s="95">
        <v>1</v>
      </c>
      <c r="K11" s="95">
        <v>1</v>
      </c>
      <c r="L11" s="95">
        <v>1</v>
      </c>
      <c r="M11" s="95">
        <v>1</v>
      </c>
      <c r="N11" s="95">
        <v>1</v>
      </c>
      <c r="O11" s="555">
        <f>SUM(C11:N11)</f>
        <v>12</v>
      </c>
      <c r="P11" s="480">
        <f t="shared" si="0"/>
        <v>6</v>
      </c>
      <c r="Q11" s="480">
        <f t="shared" si="1"/>
        <v>1</v>
      </c>
    </row>
    <row r="12" spans="1:17">
      <c r="A12" s="1017" t="s">
        <v>189</v>
      </c>
      <c r="B12" s="1018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9"/>
      <c r="P12" s="480">
        <f t="shared" si="0"/>
        <v>0</v>
      </c>
      <c r="Q12" s="480">
        <f t="shared" si="1"/>
        <v>0</v>
      </c>
    </row>
    <row r="13" spans="1:17">
      <c r="A13" s="109"/>
      <c r="B13" s="110" t="s">
        <v>187</v>
      </c>
      <c r="C13" s="95">
        <v>1</v>
      </c>
      <c r="D13" s="95">
        <v>1</v>
      </c>
      <c r="E13" s="95">
        <v>1</v>
      </c>
      <c r="F13" s="95">
        <v>1</v>
      </c>
      <c r="G13" s="95">
        <v>1</v>
      </c>
      <c r="H13" s="95">
        <v>1</v>
      </c>
      <c r="I13" s="95">
        <v>1</v>
      </c>
      <c r="J13" s="95">
        <v>1</v>
      </c>
      <c r="K13" s="95">
        <v>1</v>
      </c>
      <c r="L13" s="95">
        <v>1</v>
      </c>
      <c r="M13" s="95">
        <v>1</v>
      </c>
      <c r="N13" s="95">
        <v>1</v>
      </c>
      <c r="O13" s="555">
        <f>SUM(C13:N13)</f>
        <v>12</v>
      </c>
      <c r="P13" s="480">
        <f t="shared" si="0"/>
        <v>6</v>
      </c>
      <c r="Q13" s="480">
        <f t="shared" si="1"/>
        <v>1</v>
      </c>
    </row>
    <row r="14" spans="1:17">
      <c r="A14" s="1017" t="s">
        <v>190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9"/>
      <c r="P14" s="480">
        <f t="shared" si="0"/>
        <v>0</v>
      </c>
      <c r="Q14" s="480">
        <f t="shared" si="1"/>
        <v>0</v>
      </c>
    </row>
    <row r="15" spans="1:17">
      <c r="A15" s="109"/>
      <c r="B15" s="110" t="s">
        <v>192</v>
      </c>
      <c r="C15" s="95">
        <v>1</v>
      </c>
      <c r="D15" s="95">
        <v>1</v>
      </c>
      <c r="E15" s="95">
        <v>1</v>
      </c>
      <c r="F15" s="95">
        <v>1</v>
      </c>
      <c r="G15" s="95">
        <v>1</v>
      </c>
      <c r="H15" s="95">
        <v>1</v>
      </c>
      <c r="I15" s="95">
        <v>1</v>
      </c>
      <c r="J15" s="95">
        <v>1</v>
      </c>
      <c r="K15" s="95">
        <v>1</v>
      </c>
      <c r="L15" s="95">
        <v>1</v>
      </c>
      <c r="M15" s="95">
        <v>1</v>
      </c>
      <c r="N15" s="95">
        <v>1</v>
      </c>
      <c r="O15" s="555">
        <f>SUM(C15:N15)</f>
        <v>12</v>
      </c>
      <c r="P15" s="480">
        <f t="shared" si="0"/>
        <v>6</v>
      </c>
      <c r="Q15" s="480">
        <f t="shared" si="1"/>
        <v>1</v>
      </c>
    </row>
    <row r="16" spans="1:17">
      <c r="A16" s="1017" t="s">
        <v>191</v>
      </c>
      <c r="B16" s="1018"/>
      <c r="C16" s="1018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9"/>
      <c r="P16" s="480">
        <f t="shared" si="0"/>
        <v>0</v>
      </c>
      <c r="Q16" s="480">
        <f t="shared" si="1"/>
        <v>0</v>
      </c>
    </row>
    <row r="17" spans="1:17">
      <c r="A17" s="109"/>
      <c r="B17" s="110" t="s">
        <v>187</v>
      </c>
      <c r="C17" s="95">
        <v>1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555">
        <f>SUM(C17:N17)</f>
        <v>1</v>
      </c>
      <c r="P17" s="480">
        <f t="shared" si="0"/>
        <v>1</v>
      </c>
      <c r="Q17" s="480">
        <f t="shared" si="1"/>
        <v>1</v>
      </c>
    </row>
    <row r="18" spans="1:17">
      <c r="A18" s="1017" t="s">
        <v>193</v>
      </c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9"/>
      <c r="P18" s="480">
        <f t="shared" si="0"/>
        <v>0</v>
      </c>
      <c r="Q18" s="480">
        <f t="shared" si="1"/>
        <v>0</v>
      </c>
    </row>
    <row r="19" spans="1:17">
      <c r="A19" s="109"/>
      <c r="B19" s="110" t="s">
        <v>194</v>
      </c>
      <c r="C19" s="95">
        <v>1</v>
      </c>
      <c r="D19" s="95">
        <v>1</v>
      </c>
      <c r="E19" s="95">
        <v>1</v>
      </c>
      <c r="F19" s="95">
        <v>1</v>
      </c>
      <c r="G19" s="95">
        <v>1</v>
      </c>
      <c r="H19" s="95">
        <v>1</v>
      </c>
      <c r="I19" s="95">
        <v>1</v>
      </c>
      <c r="J19" s="95">
        <v>1</v>
      </c>
      <c r="K19" s="95">
        <v>1</v>
      </c>
      <c r="L19" s="95">
        <v>1</v>
      </c>
      <c r="M19" s="95">
        <v>1</v>
      </c>
      <c r="N19" s="95">
        <v>1</v>
      </c>
      <c r="O19" s="555">
        <f>SUM(C19:N19)</f>
        <v>12</v>
      </c>
      <c r="P19" s="480">
        <f t="shared" si="0"/>
        <v>6</v>
      </c>
      <c r="Q19" s="480">
        <f t="shared" si="1"/>
        <v>1</v>
      </c>
    </row>
    <row r="20" spans="1:17">
      <c r="A20" s="109"/>
      <c r="B20" s="110" t="s">
        <v>195</v>
      </c>
      <c r="C20" s="95">
        <v>1</v>
      </c>
      <c r="D20" s="95">
        <v>1</v>
      </c>
      <c r="E20" s="95">
        <v>1</v>
      </c>
      <c r="F20" s="95">
        <v>1</v>
      </c>
      <c r="G20" s="95">
        <v>1</v>
      </c>
      <c r="H20" s="95">
        <v>1</v>
      </c>
      <c r="I20" s="95">
        <v>1</v>
      </c>
      <c r="J20" s="95">
        <v>1</v>
      </c>
      <c r="K20" s="95">
        <v>1</v>
      </c>
      <c r="L20" s="95">
        <v>1</v>
      </c>
      <c r="M20" s="95">
        <v>1</v>
      </c>
      <c r="N20" s="95">
        <v>1</v>
      </c>
      <c r="O20" s="555">
        <f>SUM(C20:N20)</f>
        <v>12</v>
      </c>
      <c r="P20" s="480">
        <f t="shared" si="0"/>
        <v>6</v>
      </c>
      <c r="Q20" s="480">
        <f t="shared" si="1"/>
        <v>1</v>
      </c>
    </row>
    <row r="21" spans="1:17">
      <c r="A21" s="109"/>
      <c r="B21" s="110" t="s">
        <v>196</v>
      </c>
      <c r="C21" s="95">
        <v>1</v>
      </c>
      <c r="D21" s="95">
        <v>1</v>
      </c>
      <c r="E21" s="95">
        <v>1</v>
      </c>
      <c r="F21" s="95">
        <v>1</v>
      </c>
      <c r="G21" s="95">
        <v>1</v>
      </c>
      <c r="H21" s="95">
        <v>1</v>
      </c>
      <c r="I21" s="95">
        <v>1</v>
      </c>
      <c r="J21" s="95">
        <v>1</v>
      </c>
      <c r="K21" s="95">
        <v>1</v>
      </c>
      <c r="L21" s="95">
        <v>1</v>
      </c>
      <c r="M21" s="95">
        <v>1</v>
      </c>
      <c r="N21" s="95">
        <v>1</v>
      </c>
      <c r="O21" s="555">
        <f>SUM(C21:N21)</f>
        <v>12</v>
      </c>
      <c r="P21" s="480">
        <f t="shared" si="0"/>
        <v>6</v>
      </c>
      <c r="Q21" s="480">
        <f t="shared" si="1"/>
        <v>1</v>
      </c>
    </row>
    <row r="22" spans="1:17">
      <c r="A22" s="109"/>
      <c r="B22" s="110" t="s">
        <v>197</v>
      </c>
      <c r="C22" s="95">
        <v>1</v>
      </c>
      <c r="D22" s="95">
        <v>1</v>
      </c>
      <c r="E22" s="95">
        <v>1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  <c r="K22" s="95">
        <v>1</v>
      </c>
      <c r="L22" s="95">
        <v>1</v>
      </c>
      <c r="M22" s="95">
        <v>1</v>
      </c>
      <c r="N22" s="95">
        <v>1</v>
      </c>
      <c r="O22" s="555">
        <f>SUM(C22:N22)</f>
        <v>12</v>
      </c>
      <c r="P22" s="480">
        <f t="shared" si="0"/>
        <v>6</v>
      </c>
      <c r="Q22" s="480">
        <f t="shared" si="1"/>
        <v>1</v>
      </c>
    </row>
    <row r="23" spans="1:17">
      <c r="A23" s="109"/>
      <c r="B23" s="110" t="s">
        <v>198</v>
      </c>
      <c r="C23" s="95">
        <v>1</v>
      </c>
      <c r="D23" s="95">
        <v>1</v>
      </c>
      <c r="E23" s="95">
        <v>1</v>
      </c>
      <c r="F23" s="95">
        <v>1</v>
      </c>
      <c r="G23" s="95">
        <v>1</v>
      </c>
      <c r="H23" s="95">
        <v>1</v>
      </c>
      <c r="I23" s="95">
        <v>1</v>
      </c>
      <c r="J23" s="95">
        <v>1</v>
      </c>
      <c r="K23" s="95">
        <v>1</v>
      </c>
      <c r="L23" s="95">
        <v>1</v>
      </c>
      <c r="M23" s="95">
        <v>1</v>
      </c>
      <c r="N23" s="95">
        <v>1</v>
      </c>
      <c r="O23" s="555">
        <f>SUM(C23:N23)</f>
        <v>12</v>
      </c>
      <c r="P23" s="480">
        <f t="shared" si="0"/>
        <v>6</v>
      </c>
      <c r="Q23" s="480">
        <f t="shared" si="1"/>
        <v>1</v>
      </c>
    </row>
    <row r="24" spans="1:17">
      <c r="A24" s="1017" t="s">
        <v>199</v>
      </c>
      <c r="B24" s="1018"/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9"/>
      <c r="P24" s="480">
        <f t="shared" si="0"/>
        <v>0</v>
      </c>
      <c r="Q24" s="480">
        <f t="shared" si="1"/>
        <v>0</v>
      </c>
    </row>
    <row r="25" spans="1:17">
      <c r="A25" s="1017" t="s">
        <v>200</v>
      </c>
      <c r="B25" s="1018"/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9"/>
      <c r="P25" s="480">
        <f t="shared" si="0"/>
        <v>0</v>
      </c>
      <c r="Q25" s="480">
        <f t="shared" si="1"/>
        <v>0</v>
      </c>
    </row>
    <row r="26" spans="1:17">
      <c r="A26" s="1017" t="s">
        <v>201</v>
      </c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9"/>
      <c r="P26" s="480">
        <f t="shared" si="0"/>
        <v>0</v>
      </c>
      <c r="Q26" s="480">
        <f t="shared" si="1"/>
        <v>0</v>
      </c>
    </row>
    <row r="27" spans="1:17">
      <c r="A27" s="109"/>
      <c r="B27" s="110" t="s">
        <v>202</v>
      </c>
      <c r="C27" s="95"/>
      <c r="D27" s="95"/>
      <c r="E27" s="95"/>
      <c r="F27" s="95"/>
      <c r="G27" s="95"/>
      <c r="H27" s="95"/>
      <c r="I27" s="95"/>
      <c r="J27" s="95">
        <v>4</v>
      </c>
      <c r="K27" s="95"/>
      <c r="L27" s="95"/>
      <c r="M27" s="95"/>
      <c r="N27" s="95"/>
      <c r="O27" s="555">
        <f>SUM(C27:N27)</f>
        <v>4</v>
      </c>
      <c r="P27" s="480">
        <f t="shared" si="0"/>
        <v>0</v>
      </c>
      <c r="Q27" s="480">
        <f t="shared" si="1"/>
        <v>0</v>
      </c>
    </row>
    <row r="28" spans="1:17">
      <c r="A28" s="1017" t="s">
        <v>203</v>
      </c>
      <c r="B28" s="1018"/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9"/>
      <c r="P28" s="480">
        <f t="shared" si="0"/>
        <v>0</v>
      </c>
      <c r="Q28" s="480">
        <f t="shared" si="1"/>
        <v>0</v>
      </c>
    </row>
    <row r="29" spans="1:17">
      <c r="A29" s="109"/>
      <c r="B29" s="110" t="s">
        <v>204</v>
      </c>
      <c r="C29" s="95"/>
      <c r="D29" s="95">
        <v>12</v>
      </c>
      <c r="E29" s="95">
        <v>22</v>
      </c>
      <c r="F29" s="95"/>
      <c r="G29" s="95"/>
      <c r="H29" s="95"/>
      <c r="I29" s="95"/>
      <c r="J29" s="95"/>
      <c r="K29" s="95"/>
      <c r="L29" s="95"/>
      <c r="M29" s="95"/>
      <c r="N29" s="95"/>
      <c r="O29" s="555">
        <f>SUM(C29:N29)</f>
        <v>34</v>
      </c>
      <c r="P29" s="480">
        <f t="shared" si="0"/>
        <v>34</v>
      </c>
      <c r="Q29" s="480">
        <f t="shared" si="1"/>
        <v>0</v>
      </c>
    </row>
    <row r="30" spans="1:17">
      <c r="A30" s="1017" t="s">
        <v>205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9"/>
      <c r="P30" s="480">
        <f t="shared" si="0"/>
        <v>0</v>
      </c>
      <c r="Q30" s="480">
        <f t="shared" si="1"/>
        <v>0</v>
      </c>
    </row>
    <row r="31" spans="1:17">
      <c r="A31" s="109"/>
      <c r="B31" s="110" t="s">
        <v>206</v>
      </c>
      <c r="C31" s="95"/>
      <c r="D31" s="95"/>
      <c r="E31" s="95"/>
      <c r="F31" s="95"/>
      <c r="G31" s="95"/>
      <c r="H31" s="95"/>
      <c r="I31" s="95">
        <v>48</v>
      </c>
      <c r="J31" s="95"/>
      <c r="K31" s="95"/>
      <c r="L31" s="95"/>
      <c r="M31" s="95"/>
      <c r="N31" s="95"/>
      <c r="O31" s="555">
        <f>SUM(C31:N31)</f>
        <v>48</v>
      </c>
      <c r="P31" s="480">
        <f t="shared" si="0"/>
        <v>0</v>
      </c>
      <c r="Q31" s="480">
        <f t="shared" si="1"/>
        <v>0</v>
      </c>
    </row>
    <row r="32" spans="1:17">
      <c r="A32" s="1017" t="s">
        <v>207</v>
      </c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9"/>
      <c r="P32" s="480">
        <f t="shared" si="0"/>
        <v>0</v>
      </c>
      <c r="Q32" s="480">
        <f t="shared" si="1"/>
        <v>0</v>
      </c>
    </row>
    <row r="33" spans="1:17">
      <c r="A33" s="111"/>
      <c r="B33" s="111" t="s">
        <v>266</v>
      </c>
      <c r="C33" s="95"/>
      <c r="D33" s="95"/>
      <c r="E33" s="95"/>
      <c r="F33" s="95"/>
      <c r="G33" s="95">
        <v>1</v>
      </c>
      <c r="H33" s="95"/>
      <c r="I33" s="95"/>
      <c r="J33" s="95"/>
      <c r="K33" s="95"/>
      <c r="L33" s="95">
        <v>1</v>
      </c>
      <c r="M33" s="95"/>
      <c r="N33" s="95"/>
      <c r="O33" s="555">
        <f>SUM(C33:N33)</f>
        <v>2</v>
      </c>
      <c r="P33" s="480">
        <f t="shared" si="0"/>
        <v>1</v>
      </c>
      <c r="Q33" s="480">
        <f t="shared" si="1"/>
        <v>0</v>
      </c>
    </row>
    <row r="34" spans="1:17">
      <c r="A34" s="109"/>
      <c r="B34" s="110" t="s">
        <v>209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>
        <v>1</v>
      </c>
      <c r="O34" s="555">
        <f>SUM(C34:N34)</f>
        <v>1</v>
      </c>
      <c r="P34" s="480">
        <f t="shared" si="0"/>
        <v>0</v>
      </c>
      <c r="Q34" s="480">
        <f t="shared" si="1"/>
        <v>0</v>
      </c>
    </row>
    <row r="35" spans="1:17">
      <c r="A35" s="1017" t="s">
        <v>210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9"/>
      <c r="P35" s="480">
        <f t="shared" si="0"/>
        <v>0</v>
      </c>
      <c r="Q35" s="480">
        <f t="shared" si="1"/>
        <v>0</v>
      </c>
    </row>
    <row r="36" spans="1:17">
      <c r="A36" s="109"/>
      <c r="B36" s="110" t="s">
        <v>211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>
        <v>1</v>
      </c>
      <c r="O36" s="555">
        <f>SUM(C36:N36)</f>
        <v>1</v>
      </c>
      <c r="P36" s="480">
        <f t="shared" si="0"/>
        <v>0</v>
      </c>
      <c r="Q36" s="480">
        <f t="shared" si="1"/>
        <v>0</v>
      </c>
    </row>
    <row r="37" spans="1:17">
      <c r="A37" s="109"/>
      <c r="B37" s="110" t="s">
        <v>212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>
        <v>1</v>
      </c>
      <c r="O37" s="555">
        <f>SUM(C37:N37)</f>
        <v>1</v>
      </c>
      <c r="P37" s="480">
        <f t="shared" si="0"/>
        <v>0</v>
      </c>
      <c r="Q37" s="480">
        <f t="shared" si="1"/>
        <v>0</v>
      </c>
    </row>
    <row r="38" spans="1:17">
      <c r="A38" s="1017" t="s">
        <v>213</v>
      </c>
      <c r="B38" s="1018"/>
      <c r="C38" s="1018"/>
      <c r="D38" s="1018"/>
      <c r="E38" s="1018"/>
      <c r="F38" s="1018"/>
      <c r="G38" s="1018"/>
      <c r="H38" s="1018"/>
      <c r="I38" s="1018"/>
      <c r="J38" s="1018"/>
      <c r="K38" s="1018"/>
      <c r="L38" s="1018"/>
      <c r="M38" s="1018"/>
      <c r="N38" s="1018"/>
      <c r="O38" s="1019"/>
      <c r="P38" s="480">
        <f t="shared" si="0"/>
        <v>0</v>
      </c>
      <c r="Q38" s="480">
        <f t="shared" si="1"/>
        <v>0</v>
      </c>
    </row>
    <row r="39" spans="1:17">
      <c r="A39" s="1017" t="s">
        <v>214</v>
      </c>
      <c r="B39" s="1018"/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9"/>
      <c r="P39" s="480">
        <f t="shared" si="0"/>
        <v>0</v>
      </c>
      <c r="Q39" s="480">
        <f t="shared" si="1"/>
        <v>0</v>
      </c>
    </row>
    <row r="40" spans="1:17">
      <c r="A40" s="109"/>
      <c r="B40" s="1020" t="s">
        <v>215</v>
      </c>
      <c r="C40" s="1018"/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9"/>
      <c r="P40" s="480">
        <f t="shared" si="0"/>
        <v>0</v>
      </c>
      <c r="Q40" s="480">
        <f t="shared" si="1"/>
        <v>0</v>
      </c>
    </row>
    <row r="41" spans="1:17">
      <c r="A41" s="109"/>
      <c r="B41" s="110" t="s">
        <v>216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555">
        <f>SUM(C41:N41)</f>
        <v>0</v>
      </c>
      <c r="P41" s="480">
        <f t="shared" si="0"/>
        <v>0</v>
      </c>
      <c r="Q41" s="480">
        <f t="shared" si="1"/>
        <v>0</v>
      </c>
    </row>
    <row r="42" spans="1:17">
      <c r="A42" s="109"/>
      <c r="B42" s="110" t="s">
        <v>217</v>
      </c>
      <c r="C42" s="95">
        <v>4</v>
      </c>
      <c r="D42" s="95">
        <v>4</v>
      </c>
      <c r="E42" s="95">
        <v>4</v>
      </c>
      <c r="F42" s="95">
        <v>4</v>
      </c>
      <c r="G42" s="95">
        <v>4</v>
      </c>
      <c r="H42" s="95">
        <v>4</v>
      </c>
      <c r="I42" s="95">
        <v>4</v>
      </c>
      <c r="J42" s="95">
        <v>4</v>
      </c>
      <c r="K42" s="95">
        <v>4</v>
      </c>
      <c r="L42" s="95">
        <v>4</v>
      </c>
      <c r="M42" s="95">
        <v>4</v>
      </c>
      <c r="N42" s="95">
        <v>4</v>
      </c>
      <c r="O42" s="555">
        <f>SUM(C42:N42)</f>
        <v>48</v>
      </c>
      <c r="P42" s="480">
        <f t="shared" si="0"/>
        <v>24</v>
      </c>
      <c r="Q42" s="480">
        <f t="shared" si="1"/>
        <v>4</v>
      </c>
    </row>
    <row r="43" spans="1:17">
      <c r="A43" s="109"/>
      <c r="B43" s="110" t="s">
        <v>218</v>
      </c>
      <c r="C43" s="95">
        <v>3</v>
      </c>
      <c r="D43" s="95"/>
      <c r="E43" s="95"/>
      <c r="F43" s="95">
        <v>3</v>
      </c>
      <c r="G43" s="95"/>
      <c r="H43" s="95"/>
      <c r="I43" s="95">
        <v>3</v>
      </c>
      <c r="J43" s="95"/>
      <c r="K43" s="95"/>
      <c r="L43" s="95">
        <v>3</v>
      </c>
      <c r="M43" s="95"/>
      <c r="N43" s="95"/>
      <c r="O43" s="555">
        <f>SUM(C43:N43)</f>
        <v>12</v>
      </c>
      <c r="P43" s="480">
        <f t="shared" si="0"/>
        <v>6</v>
      </c>
      <c r="Q43" s="480">
        <f t="shared" si="1"/>
        <v>3</v>
      </c>
    </row>
    <row r="44" spans="1:17">
      <c r="A44" s="109"/>
      <c r="B44" s="110" t="s">
        <v>219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555">
        <f>SUM(C44:N44)</f>
        <v>0</v>
      </c>
      <c r="P44" s="480">
        <f t="shared" si="0"/>
        <v>0</v>
      </c>
      <c r="Q44" s="480">
        <f t="shared" si="1"/>
        <v>0</v>
      </c>
    </row>
    <row r="45" spans="1:17">
      <c r="A45" s="1017" t="s">
        <v>220</v>
      </c>
      <c r="B45" s="1018"/>
      <c r="C45" s="1018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9"/>
      <c r="P45" s="480">
        <f t="shared" si="0"/>
        <v>0</v>
      </c>
      <c r="Q45" s="480">
        <f t="shared" si="1"/>
        <v>0</v>
      </c>
    </row>
    <row r="46" spans="1:17">
      <c r="A46" s="109"/>
      <c r="B46" s="110" t="s">
        <v>221</v>
      </c>
      <c r="C46" s="95">
        <v>2</v>
      </c>
      <c r="D46" s="95">
        <v>2</v>
      </c>
      <c r="E46" s="95">
        <v>2</v>
      </c>
      <c r="F46" s="95">
        <v>2</v>
      </c>
      <c r="G46" s="95">
        <v>2</v>
      </c>
      <c r="H46" s="95">
        <v>2</v>
      </c>
      <c r="I46" s="95">
        <v>2</v>
      </c>
      <c r="J46" s="95">
        <v>2</v>
      </c>
      <c r="K46" s="95">
        <v>2</v>
      </c>
      <c r="L46" s="95">
        <v>2</v>
      </c>
      <c r="M46" s="95">
        <v>2</v>
      </c>
      <c r="N46" s="95">
        <v>2</v>
      </c>
      <c r="O46" s="555">
        <f t="shared" ref="O46:O57" si="2">SUM(C46:N46)</f>
        <v>24</v>
      </c>
      <c r="P46" s="480">
        <f t="shared" si="0"/>
        <v>12</v>
      </c>
      <c r="Q46" s="480">
        <f t="shared" si="1"/>
        <v>2</v>
      </c>
    </row>
    <row r="47" spans="1:17">
      <c r="A47" s="109"/>
      <c r="B47" s="110" t="s">
        <v>222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555">
        <f t="shared" si="2"/>
        <v>0</v>
      </c>
      <c r="P47" s="480">
        <f t="shared" si="0"/>
        <v>0</v>
      </c>
      <c r="Q47" s="480">
        <f t="shared" si="1"/>
        <v>0</v>
      </c>
    </row>
    <row r="48" spans="1:17">
      <c r="A48" s="109"/>
      <c r="B48" s="110" t="s">
        <v>216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555">
        <f t="shared" si="2"/>
        <v>0</v>
      </c>
      <c r="P48" s="480">
        <f t="shared" si="0"/>
        <v>0</v>
      </c>
      <c r="Q48" s="480">
        <f t="shared" si="1"/>
        <v>0</v>
      </c>
    </row>
    <row r="49" spans="1:17">
      <c r="A49" s="109"/>
      <c r="B49" s="110" t="s">
        <v>223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555">
        <f t="shared" si="2"/>
        <v>0</v>
      </c>
      <c r="P49" s="480">
        <f t="shared" si="0"/>
        <v>0</v>
      </c>
      <c r="Q49" s="480">
        <f t="shared" si="1"/>
        <v>0</v>
      </c>
    </row>
    <row r="50" spans="1:17">
      <c r="A50" s="109"/>
      <c r="B50" s="110" t="s">
        <v>224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555">
        <f t="shared" si="2"/>
        <v>0</v>
      </c>
      <c r="P50" s="480">
        <f t="shared" si="0"/>
        <v>0</v>
      </c>
      <c r="Q50" s="480">
        <f t="shared" si="1"/>
        <v>0</v>
      </c>
    </row>
    <row r="51" spans="1:17">
      <c r="A51" s="109"/>
      <c r="B51" s="110" t="s">
        <v>225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555">
        <f t="shared" si="2"/>
        <v>0</v>
      </c>
      <c r="P51" s="480">
        <f t="shared" si="0"/>
        <v>0</v>
      </c>
      <c r="Q51" s="480">
        <f t="shared" si="1"/>
        <v>0</v>
      </c>
    </row>
    <row r="52" spans="1:17">
      <c r="A52" s="109"/>
      <c r="B52" s="110" t="s">
        <v>226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555">
        <f t="shared" si="2"/>
        <v>0</v>
      </c>
      <c r="P52" s="480">
        <f t="shared" si="0"/>
        <v>0</v>
      </c>
      <c r="Q52" s="480">
        <f t="shared" si="1"/>
        <v>0</v>
      </c>
    </row>
    <row r="53" spans="1:17">
      <c r="A53" s="109"/>
      <c r="B53" s="110" t="s">
        <v>223</v>
      </c>
      <c r="C53" s="95">
        <v>1</v>
      </c>
      <c r="D53" s="95">
        <v>1</v>
      </c>
      <c r="E53" s="95">
        <v>1</v>
      </c>
      <c r="F53" s="95">
        <v>1</v>
      </c>
      <c r="G53" s="95">
        <v>1</v>
      </c>
      <c r="H53" s="95">
        <v>1</v>
      </c>
      <c r="I53" s="95">
        <v>1</v>
      </c>
      <c r="J53" s="95">
        <v>1</v>
      </c>
      <c r="K53" s="95">
        <v>1</v>
      </c>
      <c r="L53" s="95">
        <v>1</v>
      </c>
      <c r="M53" s="95">
        <v>1</v>
      </c>
      <c r="N53" s="95">
        <v>1</v>
      </c>
      <c r="O53" s="555">
        <f t="shared" si="2"/>
        <v>12</v>
      </c>
      <c r="P53" s="480">
        <f t="shared" si="0"/>
        <v>6</v>
      </c>
      <c r="Q53" s="480">
        <f t="shared" si="1"/>
        <v>1</v>
      </c>
    </row>
    <row r="54" spans="1:17">
      <c r="A54" s="109"/>
      <c r="B54" s="110" t="s">
        <v>227</v>
      </c>
      <c r="C54" s="95"/>
      <c r="D54" s="95"/>
      <c r="E54" s="95"/>
      <c r="F54" s="95">
        <v>9</v>
      </c>
      <c r="G54" s="95"/>
      <c r="H54" s="95"/>
      <c r="I54" s="95">
        <v>9</v>
      </c>
      <c r="J54" s="95"/>
      <c r="K54" s="95"/>
      <c r="L54" s="95">
        <v>9</v>
      </c>
      <c r="M54" s="95"/>
      <c r="N54" s="95"/>
      <c r="O54" s="555">
        <f t="shared" si="2"/>
        <v>27</v>
      </c>
      <c r="P54" s="480">
        <f t="shared" si="0"/>
        <v>9</v>
      </c>
      <c r="Q54" s="480">
        <f t="shared" si="1"/>
        <v>0</v>
      </c>
    </row>
    <row r="55" spans="1:17">
      <c r="A55" s="109"/>
      <c r="B55" s="110" t="s">
        <v>224</v>
      </c>
      <c r="C55" s="95"/>
      <c r="D55" s="95"/>
      <c r="E55" s="95"/>
      <c r="F55" s="95">
        <v>4</v>
      </c>
      <c r="G55" s="95"/>
      <c r="H55" s="95"/>
      <c r="I55" s="95">
        <v>4</v>
      </c>
      <c r="J55" s="95"/>
      <c r="K55" s="95"/>
      <c r="L55" s="95">
        <v>4</v>
      </c>
      <c r="M55" s="95"/>
      <c r="N55" s="95"/>
      <c r="O55" s="555">
        <f t="shared" si="2"/>
        <v>12</v>
      </c>
      <c r="P55" s="480">
        <f t="shared" si="0"/>
        <v>4</v>
      </c>
      <c r="Q55" s="480">
        <f t="shared" si="1"/>
        <v>0</v>
      </c>
    </row>
    <row r="56" spans="1:17">
      <c r="A56" s="109"/>
      <c r="B56" s="110" t="s">
        <v>228</v>
      </c>
      <c r="C56" s="95"/>
      <c r="D56" s="95">
        <v>15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555">
        <f t="shared" si="2"/>
        <v>15</v>
      </c>
      <c r="P56" s="480">
        <f t="shared" si="0"/>
        <v>15</v>
      </c>
      <c r="Q56" s="480">
        <f t="shared" si="1"/>
        <v>0</v>
      </c>
    </row>
    <row r="57" spans="1:17">
      <c r="A57" s="109"/>
      <c r="B57" s="110" t="s">
        <v>225</v>
      </c>
      <c r="C57" s="95"/>
      <c r="D57" s="95">
        <v>8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555">
        <f t="shared" si="2"/>
        <v>8</v>
      </c>
      <c r="P57" s="480">
        <f t="shared" si="0"/>
        <v>8</v>
      </c>
      <c r="Q57" s="480">
        <f t="shared" si="1"/>
        <v>0</v>
      </c>
    </row>
    <row r="58" spans="1:17">
      <c r="A58" s="1017" t="s">
        <v>229</v>
      </c>
      <c r="B58" s="1018"/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9"/>
      <c r="P58" s="480">
        <f t="shared" si="0"/>
        <v>0</v>
      </c>
      <c r="Q58" s="480">
        <f t="shared" si="1"/>
        <v>0</v>
      </c>
    </row>
    <row r="59" spans="1:17">
      <c r="A59" s="1017" t="s">
        <v>230</v>
      </c>
      <c r="B59" s="1018"/>
      <c r="C59" s="1018"/>
      <c r="D59" s="1018"/>
      <c r="E59" s="1018"/>
      <c r="F59" s="1018"/>
      <c r="G59" s="1018"/>
      <c r="H59" s="1018"/>
      <c r="I59" s="1018"/>
      <c r="J59" s="1018"/>
      <c r="K59" s="1018"/>
      <c r="L59" s="1018"/>
      <c r="M59" s="1018"/>
      <c r="N59" s="1018"/>
      <c r="O59" s="1019"/>
      <c r="P59" s="480">
        <f t="shared" si="0"/>
        <v>0</v>
      </c>
      <c r="Q59" s="480">
        <f t="shared" si="1"/>
        <v>0</v>
      </c>
    </row>
    <row r="60" spans="1:17">
      <c r="A60" s="109"/>
      <c r="B60" s="110" t="s">
        <v>231</v>
      </c>
      <c r="C60" s="95"/>
      <c r="D60" s="95"/>
      <c r="E60" s="95"/>
      <c r="F60" s="95"/>
      <c r="G60" s="95"/>
      <c r="H60" s="95"/>
      <c r="I60" s="95"/>
      <c r="J60" s="95"/>
      <c r="K60" s="95"/>
      <c r="L60" s="95">
        <v>1</v>
      </c>
      <c r="M60" s="95"/>
      <c r="N60" s="95"/>
      <c r="O60" s="555">
        <f>SUM(C60:N60)</f>
        <v>1</v>
      </c>
      <c r="P60" s="480">
        <f t="shared" si="0"/>
        <v>0</v>
      </c>
      <c r="Q60" s="480">
        <f t="shared" si="1"/>
        <v>0</v>
      </c>
    </row>
    <row r="61" spans="1:17">
      <c r="A61" s="109"/>
      <c r="B61" s="110" t="s">
        <v>232</v>
      </c>
      <c r="C61" s="95"/>
      <c r="D61" s="95"/>
      <c r="E61" s="95"/>
      <c r="F61" s="95">
        <v>1</v>
      </c>
      <c r="G61" s="95"/>
      <c r="H61" s="95"/>
      <c r="I61" s="95"/>
      <c r="J61" s="95"/>
      <c r="K61" s="95"/>
      <c r="L61" s="95"/>
      <c r="M61" s="95"/>
      <c r="N61" s="95"/>
      <c r="O61" s="555">
        <f>SUM(C61:N61)</f>
        <v>1</v>
      </c>
      <c r="P61" s="480">
        <f t="shared" si="0"/>
        <v>1</v>
      </c>
      <c r="Q61" s="480">
        <f t="shared" si="1"/>
        <v>0</v>
      </c>
    </row>
    <row r="62" spans="1:17">
      <c r="A62" s="1017" t="s">
        <v>233</v>
      </c>
      <c r="B62" s="1018"/>
      <c r="C62" s="1018"/>
      <c r="D62" s="1018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9"/>
      <c r="P62" s="480">
        <f t="shared" si="0"/>
        <v>0</v>
      </c>
      <c r="Q62" s="480">
        <f t="shared" si="1"/>
        <v>0</v>
      </c>
    </row>
    <row r="63" spans="1:17">
      <c r="A63" s="109"/>
      <c r="B63" s="110" t="s">
        <v>234</v>
      </c>
      <c r="C63" s="95">
        <v>1</v>
      </c>
      <c r="D63" s="95">
        <v>1</v>
      </c>
      <c r="E63" s="95">
        <v>1</v>
      </c>
      <c r="F63" s="95">
        <v>1</v>
      </c>
      <c r="G63" s="95">
        <v>1</v>
      </c>
      <c r="H63" s="95">
        <v>1</v>
      </c>
      <c r="I63" s="95">
        <v>1</v>
      </c>
      <c r="J63" s="95">
        <v>1</v>
      </c>
      <c r="K63" s="95">
        <v>1</v>
      </c>
      <c r="L63" s="95">
        <v>1</v>
      </c>
      <c r="M63" s="95">
        <v>1</v>
      </c>
      <c r="N63" s="95">
        <v>1</v>
      </c>
      <c r="O63" s="555">
        <f>SUM(C63:N63)</f>
        <v>12</v>
      </c>
      <c r="P63" s="480">
        <f t="shared" si="0"/>
        <v>6</v>
      </c>
      <c r="Q63" s="480">
        <f t="shared" si="1"/>
        <v>1</v>
      </c>
    </row>
    <row r="64" spans="1:17">
      <c r="A64" s="109"/>
      <c r="B64" s="110" t="s">
        <v>235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555">
        <f>SUM(C64:N64)</f>
        <v>0</v>
      </c>
      <c r="P64" s="480">
        <f t="shared" si="0"/>
        <v>0</v>
      </c>
      <c r="Q64" s="480">
        <f t="shared" si="1"/>
        <v>0</v>
      </c>
    </row>
    <row r="65" spans="1:17">
      <c r="A65" s="109"/>
      <c r="B65" s="110" t="s">
        <v>236</v>
      </c>
      <c r="C65" s="95">
        <v>1</v>
      </c>
      <c r="D65" s="95"/>
      <c r="E65" s="95"/>
      <c r="F65" s="95"/>
      <c r="G65" s="95"/>
      <c r="H65" s="95"/>
      <c r="I65" s="95">
        <v>1</v>
      </c>
      <c r="J65" s="95"/>
      <c r="K65" s="95"/>
      <c r="L65" s="95"/>
      <c r="M65" s="95"/>
      <c r="N65" s="95"/>
      <c r="O65" s="555">
        <f>SUM(C65:N65)</f>
        <v>2</v>
      </c>
      <c r="P65" s="480">
        <f t="shared" si="0"/>
        <v>1</v>
      </c>
      <c r="Q65" s="480">
        <f t="shared" si="1"/>
        <v>1</v>
      </c>
    </row>
    <row r="66" spans="1:17">
      <c r="A66" s="1017" t="s">
        <v>237</v>
      </c>
      <c r="B66" s="1018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9"/>
      <c r="P66" s="480">
        <f t="shared" si="0"/>
        <v>0</v>
      </c>
      <c r="Q66" s="480">
        <f t="shared" si="1"/>
        <v>0</v>
      </c>
    </row>
    <row r="67" spans="1:17">
      <c r="A67" s="109"/>
      <c r="B67" s="110" t="s">
        <v>238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555">
        <f>SUM(C67:N67)</f>
        <v>0</v>
      </c>
      <c r="P67" s="480">
        <f t="shared" si="0"/>
        <v>0</v>
      </c>
      <c r="Q67" s="480">
        <f t="shared" si="1"/>
        <v>0</v>
      </c>
    </row>
    <row r="68" spans="1:17">
      <c r="A68" s="109"/>
      <c r="B68" s="110" t="s">
        <v>239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555">
        <f>SUM(C68:N68)</f>
        <v>0</v>
      </c>
      <c r="P68" s="480">
        <f t="shared" si="0"/>
        <v>0</v>
      </c>
      <c r="Q68" s="480">
        <f t="shared" si="1"/>
        <v>0</v>
      </c>
    </row>
    <row r="69" spans="1:17">
      <c r="A69" s="1017" t="s">
        <v>240</v>
      </c>
      <c r="B69" s="1018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9"/>
      <c r="P69" s="480">
        <f t="shared" si="0"/>
        <v>0</v>
      </c>
      <c r="Q69" s="480">
        <f t="shared" si="1"/>
        <v>0</v>
      </c>
    </row>
    <row r="70" spans="1:17">
      <c r="A70" s="1017" t="s">
        <v>241</v>
      </c>
      <c r="B70" s="1018"/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9"/>
      <c r="P70" s="480">
        <f t="shared" si="0"/>
        <v>0</v>
      </c>
      <c r="Q70" s="480">
        <f t="shared" si="1"/>
        <v>0</v>
      </c>
    </row>
    <row r="71" spans="1:17">
      <c r="A71" s="1017" t="s">
        <v>242</v>
      </c>
      <c r="B71" s="1018"/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9"/>
      <c r="P71" s="480">
        <f t="shared" si="0"/>
        <v>0</v>
      </c>
      <c r="Q71" s="480">
        <f t="shared" si="1"/>
        <v>0</v>
      </c>
    </row>
    <row r="72" spans="1:17">
      <c r="A72" s="109"/>
      <c r="B72" s="110" t="s">
        <v>243</v>
      </c>
      <c r="C72" s="95">
        <v>1</v>
      </c>
      <c r="D72" s="95">
        <v>1</v>
      </c>
      <c r="E72" s="95">
        <v>1</v>
      </c>
      <c r="F72" s="95">
        <v>1</v>
      </c>
      <c r="G72" s="95">
        <v>1</v>
      </c>
      <c r="H72" s="95">
        <v>1</v>
      </c>
      <c r="I72" s="95">
        <v>1</v>
      </c>
      <c r="J72" s="95">
        <v>1</v>
      </c>
      <c r="K72" s="95">
        <v>1</v>
      </c>
      <c r="L72" s="95">
        <v>1</v>
      </c>
      <c r="M72" s="95">
        <v>1</v>
      </c>
      <c r="N72" s="95">
        <v>1</v>
      </c>
      <c r="O72" s="555">
        <f>SUM(C72:N72)</f>
        <v>12</v>
      </c>
      <c r="P72" s="480">
        <f t="shared" si="0"/>
        <v>6</v>
      </c>
      <c r="Q72" s="480">
        <f t="shared" si="1"/>
        <v>1</v>
      </c>
    </row>
    <row r="73" spans="1:17">
      <c r="A73" s="1017" t="s">
        <v>244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9"/>
      <c r="P73" s="480">
        <f t="shared" si="0"/>
        <v>0</v>
      </c>
      <c r="Q73" s="480">
        <f t="shared" si="1"/>
        <v>0</v>
      </c>
    </row>
    <row r="74" spans="1:17">
      <c r="A74" s="109"/>
      <c r="B74" s="110" t="s">
        <v>245</v>
      </c>
      <c r="C74" s="95">
        <v>1</v>
      </c>
      <c r="D74" s="95">
        <v>1</v>
      </c>
      <c r="E74" s="95">
        <v>1</v>
      </c>
      <c r="F74" s="95">
        <v>1</v>
      </c>
      <c r="G74" s="95">
        <v>1</v>
      </c>
      <c r="H74" s="95">
        <v>1</v>
      </c>
      <c r="I74" s="95">
        <v>1</v>
      </c>
      <c r="J74" s="95">
        <v>1</v>
      </c>
      <c r="K74" s="95">
        <v>1</v>
      </c>
      <c r="L74" s="95">
        <v>1</v>
      </c>
      <c r="M74" s="95">
        <v>1</v>
      </c>
      <c r="N74" s="95">
        <v>1</v>
      </c>
      <c r="O74" s="555">
        <f>SUM(C74:N74)</f>
        <v>12</v>
      </c>
      <c r="P74" s="480">
        <f t="shared" ref="P74:P137" si="3">SUM(C74:H74)</f>
        <v>6</v>
      </c>
      <c r="Q74" s="480">
        <f t="shared" ref="Q74:Q137" si="4">SUM(C74)</f>
        <v>1</v>
      </c>
    </row>
    <row r="75" spans="1:17" ht="18" customHeight="1" outlineLevel="1">
      <c r="A75" s="1012" t="s">
        <v>3</v>
      </c>
      <c r="B75" s="1013"/>
      <c r="C75" s="1013"/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4"/>
      <c r="P75" s="480">
        <f t="shared" si="3"/>
        <v>0</v>
      </c>
      <c r="Q75" s="480">
        <f t="shared" si="4"/>
        <v>0</v>
      </c>
    </row>
    <row r="76" spans="1:17" ht="18" customHeight="1" outlineLevel="1">
      <c r="A76" s="1012" t="s">
        <v>4</v>
      </c>
      <c r="B76" s="1013"/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4"/>
      <c r="P76" s="480">
        <f t="shared" si="3"/>
        <v>0</v>
      </c>
      <c r="Q76" s="480">
        <f t="shared" si="4"/>
        <v>0</v>
      </c>
    </row>
    <row r="77" spans="1:17" ht="18" customHeight="1" outlineLevel="1">
      <c r="A77" s="1009" t="s">
        <v>5</v>
      </c>
      <c r="B77" s="1010"/>
      <c r="C77" s="1010"/>
      <c r="D77" s="1010"/>
      <c r="E77" s="1010"/>
      <c r="F77" s="1010"/>
      <c r="G77" s="1010"/>
      <c r="H77" s="1010"/>
      <c r="I77" s="1010"/>
      <c r="J77" s="1010"/>
      <c r="K77" s="1010"/>
      <c r="L77" s="1010"/>
      <c r="M77" s="1010"/>
      <c r="N77" s="1010"/>
      <c r="O77" s="1011"/>
      <c r="P77" s="480">
        <f t="shared" si="3"/>
        <v>0</v>
      </c>
      <c r="Q77" s="480">
        <f t="shared" si="4"/>
        <v>0</v>
      </c>
    </row>
    <row r="78" spans="1:17" ht="18" customHeight="1" outlineLevel="1">
      <c r="A78" s="1006" t="s">
        <v>6</v>
      </c>
      <c r="B78" s="1007"/>
      <c r="C78" s="1007"/>
      <c r="D78" s="1007"/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8"/>
      <c r="P78" s="480">
        <f t="shared" si="3"/>
        <v>0</v>
      </c>
      <c r="Q78" s="480">
        <f t="shared" si="4"/>
        <v>0</v>
      </c>
    </row>
    <row r="79" spans="1:17" ht="34.5" outlineLevel="1">
      <c r="A79" s="93" t="s">
        <v>0</v>
      </c>
      <c r="B79" s="94" t="s">
        <v>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555">
        <f>SUM(C79:N79)</f>
        <v>0</v>
      </c>
      <c r="P79" s="480">
        <f t="shared" si="3"/>
        <v>0</v>
      </c>
      <c r="Q79" s="480">
        <f t="shared" si="4"/>
        <v>0</v>
      </c>
    </row>
    <row r="80" spans="1:17" ht="18" customHeight="1" outlineLevel="1">
      <c r="A80" s="1006" t="s">
        <v>8</v>
      </c>
      <c r="B80" s="1007"/>
      <c r="C80" s="1007"/>
      <c r="D80" s="1007"/>
      <c r="E80" s="1007"/>
      <c r="F80" s="1007"/>
      <c r="G80" s="1007"/>
      <c r="H80" s="1007"/>
      <c r="I80" s="1007"/>
      <c r="J80" s="1007"/>
      <c r="K80" s="1007"/>
      <c r="L80" s="1007"/>
      <c r="M80" s="1007"/>
      <c r="N80" s="1007"/>
      <c r="O80" s="1008"/>
      <c r="P80" s="480">
        <f t="shared" si="3"/>
        <v>0</v>
      </c>
      <c r="Q80" s="480">
        <f t="shared" si="4"/>
        <v>0</v>
      </c>
    </row>
    <row r="81" spans="1:17" ht="34.5" outlineLevel="1">
      <c r="A81" s="93" t="s">
        <v>0</v>
      </c>
      <c r="B81" s="94" t="s">
        <v>9</v>
      </c>
      <c r="C81" s="728"/>
      <c r="D81" s="728"/>
      <c r="E81" s="728"/>
      <c r="F81" s="728"/>
      <c r="G81" s="728"/>
      <c r="H81" s="728"/>
      <c r="I81" s="728"/>
      <c r="J81" s="728"/>
      <c r="K81" s="728"/>
      <c r="L81" s="728"/>
      <c r="M81" s="728"/>
      <c r="N81" s="728">
        <v>0.6</v>
      </c>
      <c r="O81" s="556">
        <v>0.6</v>
      </c>
      <c r="P81" s="504">
        <v>0.6</v>
      </c>
      <c r="Q81" s="504">
        <v>0.6</v>
      </c>
    </row>
    <row r="82" spans="1:17" ht="18" customHeight="1" outlineLevel="1">
      <c r="A82" s="1006" t="s">
        <v>10</v>
      </c>
      <c r="B82" s="1007"/>
      <c r="C82" s="1007"/>
      <c r="D82" s="1007"/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8"/>
      <c r="P82" s="480">
        <f t="shared" si="3"/>
        <v>0</v>
      </c>
      <c r="Q82" s="480">
        <f t="shared" si="4"/>
        <v>0</v>
      </c>
    </row>
    <row r="83" spans="1:17" ht="51.75" outlineLevel="1">
      <c r="A83" s="93" t="s">
        <v>0</v>
      </c>
      <c r="B83" s="94" t="s">
        <v>11</v>
      </c>
      <c r="C83" s="95">
        <f>C95+C96+C97+C98</f>
        <v>6</v>
      </c>
      <c r="D83" s="95">
        <f t="shared" ref="D83:N83" si="5">D95+D96+D97+D98</f>
        <v>6</v>
      </c>
      <c r="E83" s="95">
        <f t="shared" si="5"/>
        <v>6</v>
      </c>
      <c r="F83" s="95">
        <f t="shared" si="5"/>
        <v>6</v>
      </c>
      <c r="G83" s="95">
        <f t="shared" si="5"/>
        <v>6</v>
      </c>
      <c r="H83" s="95">
        <f t="shared" si="5"/>
        <v>6</v>
      </c>
      <c r="I83" s="95">
        <f t="shared" si="5"/>
        <v>7</v>
      </c>
      <c r="J83" s="95">
        <f t="shared" si="5"/>
        <v>7</v>
      </c>
      <c r="K83" s="95">
        <f t="shared" si="5"/>
        <v>7</v>
      </c>
      <c r="L83" s="95">
        <f t="shared" si="5"/>
        <v>9</v>
      </c>
      <c r="M83" s="95">
        <f t="shared" si="5"/>
        <v>5</v>
      </c>
      <c r="N83" s="95">
        <f t="shared" si="5"/>
        <v>4</v>
      </c>
      <c r="O83" s="555">
        <f>SUM(C83:N83)</f>
        <v>75</v>
      </c>
      <c r="P83" s="480">
        <f t="shared" si="3"/>
        <v>36</v>
      </c>
      <c r="Q83" s="480">
        <f t="shared" si="4"/>
        <v>6</v>
      </c>
    </row>
    <row r="84" spans="1:17" ht="18" customHeight="1" outlineLevel="1">
      <c r="A84" s="1006" t="s">
        <v>12</v>
      </c>
      <c r="B84" s="1007"/>
      <c r="C84" s="1007"/>
      <c r="D84" s="1007"/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8"/>
      <c r="P84" s="480">
        <f t="shared" si="3"/>
        <v>0</v>
      </c>
      <c r="Q84" s="480">
        <f t="shared" si="4"/>
        <v>0</v>
      </c>
    </row>
    <row r="85" spans="1:17" outlineLevel="1">
      <c r="A85" s="93" t="s">
        <v>0</v>
      </c>
      <c r="B85" s="94" t="s">
        <v>13</v>
      </c>
      <c r="C85" s="95">
        <v>0</v>
      </c>
      <c r="D85" s="95">
        <v>10</v>
      </c>
      <c r="E85" s="95">
        <v>4</v>
      </c>
      <c r="F85" s="95">
        <v>0</v>
      </c>
      <c r="G85" s="95">
        <v>0</v>
      </c>
      <c r="H85" s="95">
        <v>0</v>
      </c>
      <c r="I85" s="95">
        <v>4</v>
      </c>
      <c r="J85" s="95">
        <v>10</v>
      </c>
      <c r="K85" s="95">
        <v>6</v>
      </c>
      <c r="L85" s="95">
        <v>0</v>
      </c>
      <c r="M85" s="95">
        <v>0</v>
      </c>
      <c r="N85" s="95">
        <v>0</v>
      </c>
      <c r="O85" s="555">
        <f>SUM(C85:N85)</f>
        <v>34</v>
      </c>
      <c r="P85" s="480">
        <f t="shared" si="3"/>
        <v>14</v>
      </c>
      <c r="Q85" s="480">
        <f t="shared" si="4"/>
        <v>0</v>
      </c>
    </row>
    <row r="86" spans="1:17" ht="18" customHeight="1">
      <c r="A86" s="1009" t="s">
        <v>14</v>
      </c>
      <c r="B86" s="1010"/>
      <c r="C86" s="1010"/>
      <c r="D86" s="1010"/>
      <c r="E86" s="1010"/>
      <c r="F86" s="1010"/>
      <c r="G86" s="1010"/>
      <c r="H86" s="1010"/>
      <c r="I86" s="1010"/>
      <c r="J86" s="1010"/>
      <c r="K86" s="1010"/>
      <c r="L86" s="1010"/>
      <c r="M86" s="1010"/>
      <c r="N86" s="1010"/>
      <c r="O86" s="1011"/>
      <c r="P86" s="480">
        <f t="shared" si="3"/>
        <v>0</v>
      </c>
      <c r="Q86" s="480">
        <f t="shared" si="4"/>
        <v>0</v>
      </c>
    </row>
    <row r="87" spans="1:17" ht="18" customHeight="1">
      <c r="A87" s="1006" t="s">
        <v>15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8"/>
      <c r="P87" s="480">
        <f t="shared" si="3"/>
        <v>0</v>
      </c>
      <c r="Q87" s="480">
        <f t="shared" si="4"/>
        <v>0</v>
      </c>
    </row>
    <row r="88" spans="1:17" ht="18" customHeight="1">
      <c r="A88" s="998" t="s">
        <v>16</v>
      </c>
      <c r="B88" s="999"/>
      <c r="C88" s="999"/>
      <c r="D88" s="999"/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1000"/>
      <c r="P88" s="480">
        <f t="shared" si="3"/>
        <v>0</v>
      </c>
      <c r="Q88" s="480">
        <f t="shared" si="4"/>
        <v>0</v>
      </c>
    </row>
    <row r="89" spans="1:17">
      <c r="A89" s="93" t="s">
        <v>0</v>
      </c>
      <c r="B89" s="94" t="s">
        <v>17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555">
        <f>SUM(C89:N89)</f>
        <v>0</v>
      </c>
      <c r="P89" s="480">
        <f t="shared" si="3"/>
        <v>0</v>
      </c>
      <c r="Q89" s="480">
        <f t="shared" si="4"/>
        <v>0</v>
      </c>
    </row>
    <row r="90" spans="1:17">
      <c r="A90" s="93" t="s">
        <v>0</v>
      </c>
      <c r="B90" s="94" t="s">
        <v>18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2</v>
      </c>
      <c r="N90" s="95">
        <v>0</v>
      </c>
      <c r="O90" s="555">
        <f>SUM(C90:N90)</f>
        <v>2</v>
      </c>
      <c r="P90" s="480">
        <f t="shared" si="3"/>
        <v>0</v>
      </c>
      <c r="Q90" s="480">
        <f t="shared" si="4"/>
        <v>0</v>
      </c>
    </row>
    <row r="91" spans="1:17" ht="18" customHeight="1" outlineLevel="1">
      <c r="A91" s="1009" t="s">
        <v>19</v>
      </c>
      <c r="B91" s="1010"/>
      <c r="C91" s="1010"/>
      <c r="D91" s="1010"/>
      <c r="E91" s="1010"/>
      <c r="F91" s="1010"/>
      <c r="G91" s="1010"/>
      <c r="H91" s="1010"/>
      <c r="I91" s="1010"/>
      <c r="J91" s="1010"/>
      <c r="K91" s="1010"/>
      <c r="L91" s="1010"/>
      <c r="M91" s="1010"/>
      <c r="N91" s="1010"/>
      <c r="O91" s="1011"/>
      <c r="P91" s="480">
        <f t="shared" si="3"/>
        <v>0</v>
      </c>
      <c r="Q91" s="480">
        <f t="shared" si="4"/>
        <v>0</v>
      </c>
    </row>
    <row r="92" spans="1:17" ht="18" customHeight="1" outlineLevel="1">
      <c r="A92" s="1006" t="s">
        <v>20</v>
      </c>
      <c r="B92" s="1007"/>
      <c r="C92" s="1007"/>
      <c r="D92" s="1007"/>
      <c r="E92" s="1007"/>
      <c r="F92" s="1007"/>
      <c r="G92" s="1007"/>
      <c r="H92" s="1007"/>
      <c r="I92" s="1007"/>
      <c r="J92" s="1007"/>
      <c r="K92" s="1007"/>
      <c r="L92" s="1007"/>
      <c r="M92" s="1007"/>
      <c r="N92" s="1007"/>
      <c r="O92" s="1008"/>
      <c r="P92" s="480">
        <f t="shared" si="3"/>
        <v>0</v>
      </c>
      <c r="Q92" s="480">
        <f t="shared" si="4"/>
        <v>0</v>
      </c>
    </row>
    <row r="93" spans="1:17" ht="18" customHeight="1" outlineLevel="1">
      <c r="A93" s="998" t="s">
        <v>21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1000"/>
      <c r="P93" s="480">
        <f t="shared" si="3"/>
        <v>0</v>
      </c>
      <c r="Q93" s="480">
        <f t="shared" si="4"/>
        <v>0</v>
      </c>
    </row>
    <row r="94" spans="1:17" outlineLevel="1">
      <c r="A94" s="93" t="s">
        <v>0</v>
      </c>
      <c r="B94" s="996" t="s">
        <v>22</v>
      </c>
      <c r="C94" s="996"/>
      <c r="D94" s="996"/>
      <c r="E94" s="996"/>
      <c r="F94" s="996"/>
      <c r="G94" s="996"/>
      <c r="H94" s="996"/>
      <c r="I94" s="996"/>
      <c r="J94" s="996"/>
      <c r="K94" s="996"/>
      <c r="L94" s="996"/>
      <c r="M94" s="996"/>
      <c r="N94" s="996"/>
      <c r="O94" s="997"/>
      <c r="P94" s="480">
        <f t="shared" si="3"/>
        <v>0</v>
      </c>
      <c r="Q94" s="480">
        <f t="shared" si="4"/>
        <v>0</v>
      </c>
    </row>
    <row r="95" spans="1:17" outlineLevel="1">
      <c r="A95" s="93" t="s">
        <v>0</v>
      </c>
      <c r="B95" s="99" t="s">
        <v>23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2</v>
      </c>
      <c r="M95" s="95">
        <v>0</v>
      </c>
      <c r="N95" s="95">
        <v>1</v>
      </c>
      <c r="O95" s="555">
        <f>SUM(C95:N95)</f>
        <v>3</v>
      </c>
      <c r="P95" s="480">
        <f t="shared" si="3"/>
        <v>0</v>
      </c>
      <c r="Q95" s="480">
        <f t="shared" si="4"/>
        <v>0</v>
      </c>
    </row>
    <row r="96" spans="1:17" outlineLevel="1">
      <c r="A96" s="93" t="s">
        <v>0</v>
      </c>
      <c r="B96" s="99" t="s">
        <v>24</v>
      </c>
      <c r="C96" s="95">
        <v>6</v>
      </c>
      <c r="D96" s="95">
        <v>6</v>
      </c>
      <c r="E96" s="95">
        <v>6</v>
      </c>
      <c r="F96" s="95">
        <v>6</v>
      </c>
      <c r="G96" s="95">
        <v>6</v>
      </c>
      <c r="H96" s="95">
        <v>6</v>
      </c>
      <c r="I96" s="95">
        <v>7</v>
      </c>
      <c r="J96" s="95">
        <v>7</v>
      </c>
      <c r="K96" s="95">
        <v>7</v>
      </c>
      <c r="L96" s="95">
        <v>5</v>
      </c>
      <c r="M96" s="95">
        <v>5</v>
      </c>
      <c r="N96" s="95">
        <v>3</v>
      </c>
      <c r="O96" s="555">
        <f>SUM(C96:N96)</f>
        <v>70</v>
      </c>
      <c r="P96" s="480">
        <f t="shared" si="3"/>
        <v>36</v>
      </c>
      <c r="Q96" s="480">
        <f t="shared" si="4"/>
        <v>6</v>
      </c>
    </row>
    <row r="97" spans="1:19" ht="69" outlineLevel="1">
      <c r="A97" s="93" t="s">
        <v>0</v>
      </c>
      <c r="B97" s="99" t="s">
        <v>25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2</v>
      </c>
      <c r="M97" s="95">
        <v>0</v>
      </c>
      <c r="N97" s="95">
        <v>0</v>
      </c>
      <c r="O97" s="555">
        <f>SUM(C97:N97)</f>
        <v>2</v>
      </c>
      <c r="P97" s="480">
        <f t="shared" si="3"/>
        <v>0</v>
      </c>
      <c r="Q97" s="480">
        <f t="shared" si="4"/>
        <v>0</v>
      </c>
    </row>
    <row r="98" spans="1:19" outlineLevel="1">
      <c r="A98" s="93" t="s">
        <v>0</v>
      </c>
      <c r="B98" s="99" t="s">
        <v>26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555">
        <f>SUM(C98:N98)</f>
        <v>0</v>
      </c>
      <c r="P98" s="480">
        <f t="shared" si="3"/>
        <v>0</v>
      </c>
      <c r="Q98" s="480">
        <f t="shared" si="4"/>
        <v>0</v>
      </c>
    </row>
    <row r="99" spans="1:19" ht="18" customHeight="1" outlineLevel="1">
      <c r="A99" s="998" t="s">
        <v>27</v>
      </c>
      <c r="B99" s="999"/>
      <c r="C99" s="999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1000"/>
      <c r="P99" s="480">
        <f t="shared" si="3"/>
        <v>0</v>
      </c>
      <c r="Q99" s="480">
        <f t="shared" si="4"/>
        <v>0</v>
      </c>
    </row>
    <row r="100" spans="1:19" outlineLevel="1">
      <c r="A100" s="93" t="s">
        <v>0</v>
      </c>
      <c r="B100" s="94" t="s">
        <v>28</v>
      </c>
      <c r="C100" s="95">
        <v>0</v>
      </c>
      <c r="D100" s="95">
        <v>0</v>
      </c>
      <c r="E100" s="95">
        <v>0</v>
      </c>
      <c r="F100" s="95">
        <v>0</v>
      </c>
      <c r="G100" s="95">
        <v>1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555">
        <f>SUM(C100:N100)</f>
        <v>1</v>
      </c>
      <c r="P100" s="480">
        <f t="shared" si="3"/>
        <v>1</v>
      </c>
      <c r="Q100" s="480">
        <f t="shared" si="4"/>
        <v>0</v>
      </c>
    </row>
    <row r="101" spans="1:19" ht="18" customHeight="1" outlineLevel="1">
      <c r="A101" s="998" t="s">
        <v>29</v>
      </c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1000"/>
      <c r="P101" s="480">
        <f t="shared" si="3"/>
        <v>0</v>
      </c>
      <c r="Q101" s="480">
        <f t="shared" si="4"/>
        <v>0</v>
      </c>
    </row>
    <row r="102" spans="1:19" ht="34.5" outlineLevel="1">
      <c r="A102" s="93" t="s">
        <v>0</v>
      </c>
      <c r="B102" s="94" t="s">
        <v>30</v>
      </c>
      <c r="C102" s="95">
        <v>0</v>
      </c>
      <c r="D102" s="95">
        <v>7</v>
      </c>
      <c r="E102" s="95">
        <v>0</v>
      </c>
      <c r="F102" s="95">
        <v>1</v>
      </c>
      <c r="G102" s="95">
        <v>0</v>
      </c>
      <c r="H102" s="95">
        <v>0</v>
      </c>
      <c r="I102" s="95">
        <v>2</v>
      </c>
      <c r="J102" s="95">
        <v>3</v>
      </c>
      <c r="K102" s="95">
        <v>3</v>
      </c>
      <c r="L102" s="95">
        <v>0</v>
      </c>
      <c r="M102" s="95">
        <v>0</v>
      </c>
      <c r="N102" s="95">
        <v>0</v>
      </c>
      <c r="O102" s="555">
        <f>SUM(C102:N102)</f>
        <v>16</v>
      </c>
      <c r="P102" s="480">
        <f t="shared" si="3"/>
        <v>8</v>
      </c>
      <c r="Q102" s="480">
        <f t="shared" si="4"/>
        <v>0</v>
      </c>
    </row>
    <row r="103" spans="1:19" ht="18" customHeight="1" outlineLevel="1">
      <c r="A103" s="998" t="s">
        <v>31</v>
      </c>
      <c r="B103" s="999"/>
      <c r="C103" s="999"/>
      <c r="D103" s="999"/>
      <c r="E103" s="999"/>
      <c r="F103" s="999"/>
      <c r="G103" s="999"/>
      <c r="H103" s="999"/>
      <c r="I103" s="999"/>
      <c r="J103" s="999"/>
      <c r="K103" s="999"/>
      <c r="L103" s="999"/>
      <c r="M103" s="999"/>
      <c r="N103" s="999"/>
      <c r="O103" s="1000"/>
      <c r="P103" s="480">
        <f t="shared" si="3"/>
        <v>0</v>
      </c>
      <c r="Q103" s="480">
        <f t="shared" si="4"/>
        <v>0</v>
      </c>
    </row>
    <row r="104" spans="1:19" outlineLevel="1">
      <c r="A104" s="93" t="s">
        <v>0</v>
      </c>
      <c r="B104" s="94" t="s">
        <v>32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555">
        <f t="shared" ref="O104:O110" si="6">SUM(C104:N104)</f>
        <v>0</v>
      </c>
      <c r="P104" s="480">
        <f t="shared" si="3"/>
        <v>0</v>
      </c>
      <c r="Q104" s="480">
        <f t="shared" si="4"/>
        <v>0</v>
      </c>
    </row>
    <row r="105" spans="1:19" outlineLevel="1">
      <c r="A105" s="93" t="s">
        <v>0</v>
      </c>
      <c r="B105" s="94" t="s">
        <v>33</v>
      </c>
      <c r="C105" s="95">
        <v>0</v>
      </c>
      <c r="D105" s="95">
        <v>10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555">
        <f t="shared" si="6"/>
        <v>10</v>
      </c>
      <c r="P105" s="480">
        <f t="shared" si="3"/>
        <v>10</v>
      </c>
      <c r="Q105" s="480">
        <f t="shared" si="4"/>
        <v>0</v>
      </c>
    </row>
    <row r="106" spans="1:19" outlineLevel="1">
      <c r="A106" s="93" t="s">
        <v>0</v>
      </c>
      <c r="B106" s="94" t="s">
        <v>34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555">
        <f t="shared" si="6"/>
        <v>0</v>
      </c>
      <c r="P106" s="480">
        <f t="shared" si="3"/>
        <v>0</v>
      </c>
      <c r="Q106" s="480">
        <f t="shared" si="4"/>
        <v>0</v>
      </c>
    </row>
    <row r="107" spans="1:19" outlineLevel="1">
      <c r="A107" s="93" t="s">
        <v>0</v>
      </c>
      <c r="B107" s="94" t="s">
        <v>35</v>
      </c>
      <c r="C107" s="95">
        <v>0</v>
      </c>
      <c r="D107" s="95">
        <v>0</v>
      </c>
      <c r="E107" s="95">
        <v>10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555">
        <f t="shared" si="6"/>
        <v>10</v>
      </c>
      <c r="P107" s="480">
        <f t="shared" si="3"/>
        <v>10</v>
      </c>
      <c r="Q107" s="480">
        <f t="shared" si="4"/>
        <v>0</v>
      </c>
    </row>
    <row r="108" spans="1:19" outlineLevel="1">
      <c r="A108" s="93" t="s">
        <v>0</v>
      </c>
      <c r="B108" s="94" t="s">
        <v>36</v>
      </c>
      <c r="C108" s="95">
        <v>0</v>
      </c>
      <c r="D108" s="95">
        <v>0</v>
      </c>
      <c r="E108" s="95">
        <v>16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555">
        <f t="shared" si="6"/>
        <v>16</v>
      </c>
      <c r="P108" s="480">
        <f t="shared" si="3"/>
        <v>16</v>
      </c>
      <c r="Q108" s="480">
        <f t="shared" si="4"/>
        <v>0</v>
      </c>
    </row>
    <row r="109" spans="1:19" s="727" customFormat="1" outlineLevel="1">
      <c r="A109" s="720" t="s">
        <v>0</v>
      </c>
      <c r="B109" s="721" t="s">
        <v>37</v>
      </c>
      <c r="C109" s="722"/>
      <c r="D109" s="722"/>
      <c r="E109" s="722"/>
      <c r="F109" s="722"/>
      <c r="G109" s="722"/>
      <c r="H109" s="722"/>
      <c r="I109" s="722"/>
      <c r="J109" s="722"/>
      <c r="K109" s="722"/>
      <c r="L109" s="722"/>
      <c r="M109" s="722"/>
      <c r="N109" s="722"/>
      <c r="O109" s="723">
        <f t="shared" si="6"/>
        <v>0</v>
      </c>
      <c r="P109" s="724">
        <f t="shared" si="3"/>
        <v>0</v>
      </c>
      <c r="Q109" s="724">
        <f t="shared" si="4"/>
        <v>0</v>
      </c>
      <c r="R109" s="725"/>
      <c r="S109" s="726" t="s">
        <v>475</v>
      </c>
    </row>
    <row r="110" spans="1:19" s="727" customFormat="1" ht="34.5" outlineLevel="1">
      <c r="A110" s="720" t="s">
        <v>0</v>
      </c>
      <c r="B110" s="721" t="s">
        <v>38</v>
      </c>
      <c r="C110" s="722"/>
      <c r="D110" s="722"/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3">
        <f t="shared" si="6"/>
        <v>0</v>
      </c>
      <c r="P110" s="724">
        <f t="shared" si="3"/>
        <v>0</v>
      </c>
      <c r="Q110" s="724">
        <f t="shared" si="4"/>
        <v>0</v>
      </c>
      <c r="R110" s="725"/>
      <c r="S110" s="726" t="s">
        <v>475</v>
      </c>
    </row>
    <row r="111" spans="1:19" ht="18" customHeight="1" outlineLevel="1">
      <c r="A111" s="998" t="s">
        <v>39</v>
      </c>
      <c r="B111" s="999"/>
      <c r="C111" s="999"/>
      <c r="D111" s="999"/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1000"/>
      <c r="P111" s="480">
        <f t="shared" si="3"/>
        <v>0</v>
      </c>
      <c r="Q111" s="480">
        <f t="shared" si="4"/>
        <v>0</v>
      </c>
    </row>
    <row r="112" spans="1:19" ht="51.75" outlineLevel="1">
      <c r="A112" s="93" t="s">
        <v>0</v>
      </c>
      <c r="B112" s="94" t="s">
        <v>40</v>
      </c>
      <c r="C112" s="95">
        <v>0</v>
      </c>
      <c r="D112" s="95">
        <v>0</v>
      </c>
      <c r="E112" s="95">
        <v>1</v>
      </c>
      <c r="F112" s="95">
        <v>0</v>
      </c>
      <c r="G112" s="95">
        <v>0</v>
      </c>
      <c r="H112" s="95">
        <v>1</v>
      </c>
      <c r="I112" s="95">
        <v>0</v>
      </c>
      <c r="J112" s="95">
        <v>0</v>
      </c>
      <c r="K112" s="95">
        <v>1</v>
      </c>
      <c r="L112" s="95">
        <v>1</v>
      </c>
      <c r="M112" s="95">
        <v>0</v>
      </c>
      <c r="N112" s="95">
        <v>0</v>
      </c>
      <c r="O112" s="555">
        <f>SUM(C112:N112)</f>
        <v>4</v>
      </c>
      <c r="P112" s="480">
        <f t="shared" si="3"/>
        <v>2</v>
      </c>
      <c r="Q112" s="480">
        <f t="shared" si="4"/>
        <v>0</v>
      </c>
    </row>
    <row r="113" spans="1:17" outlineLevel="1">
      <c r="A113" s="93" t="s">
        <v>0</v>
      </c>
      <c r="B113" s="94" t="s">
        <v>41</v>
      </c>
      <c r="C113" s="95">
        <v>0</v>
      </c>
      <c r="D113" s="95">
        <v>0</v>
      </c>
      <c r="E113" s="95">
        <v>0</v>
      </c>
      <c r="F113" s="95">
        <v>1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555">
        <f>SUM(C113:N113)</f>
        <v>1</v>
      </c>
      <c r="P113" s="480">
        <f t="shared" si="3"/>
        <v>1</v>
      </c>
      <c r="Q113" s="480">
        <f t="shared" si="4"/>
        <v>0</v>
      </c>
    </row>
    <row r="114" spans="1:17" ht="34.5" outlineLevel="1">
      <c r="A114" s="93" t="s">
        <v>0</v>
      </c>
      <c r="B114" s="94" t="s">
        <v>42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1</v>
      </c>
      <c r="N114" s="95">
        <v>0</v>
      </c>
      <c r="O114" s="555">
        <f>SUM(C114:N114)</f>
        <v>1</v>
      </c>
      <c r="P114" s="480">
        <f t="shared" si="3"/>
        <v>0</v>
      </c>
      <c r="Q114" s="480">
        <f t="shared" si="4"/>
        <v>0</v>
      </c>
    </row>
    <row r="115" spans="1:17" outlineLevel="1">
      <c r="A115" s="93" t="s">
        <v>0</v>
      </c>
      <c r="B115" s="94" t="s">
        <v>43</v>
      </c>
      <c r="C115" s="95">
        <v>0</v>
      </c>
      <c r="D115" s="95">
        <v>0</v>
      </c>
      <c r="E115" s="95">
        <v>4</v>
      </c>
      <c r="F115" s="95">
        <v>0</v>
      </c>
      <c r="G115" s="95">
        <v>0</v>
      </c>
      <c r="H115" s="95">
        <v>4</v>
      </c>
      <c r="I115" s="95">
        <v>0</v>
      </c>
      <c r="J115" s="95">
        <v>0</v>
      </c>
      <c r="K115" s="95">
        <v>4</v>
      </c>
      <c r="L115" s="95">
        <v>0</v>
      </c>
      <c r="M115" s="95">
        <v>0</v>
      </c>
      <c r="N115" s="95">
        <v>4</v>
      </c>
      <c r="O115" s="555">
        <f>SUM(C115:N115)</f>
        <v>16</v>
      </c>
      <c r="P115" s="480">
        <f t="shared" si="3"/>
        <v>8</v>
      </c>
      <c r="Q115" s="480">
        <f t="shared" si="4"/>
        <v>0</v>
      </c>
    </row>
    <row r="116" spans="1:17" outlineLevel="1">
      <c r="A116" s="93" t="s">
        <v>0</v>
      </c>
      <c r="B116" s="94" t="s">
        <v>44</v>
      </c>
      <c r="C116" s="481">
        <v>5</v>
      </c>
      <c r="D116" s="481">
        <v>5</v>
      </c>
      <c r="E116" s="481">
        <v>5</v>
      </c>
      <c r="F116" s="481">
        <v>5</v>
      </c>
      <c r="G116" s="481">
        <v>5</v>
      </c>
      <c r="H116" s="481">
        <v>5</v>
      </c>
      <c r="I116" s="481">
        <v>5</v>
      </c>
      <c r="J116" s="481">
        <v>5</v>
      </c>
      <c r="K116" s="481">
        <v>5</v>
      </c>
      <c r="L116" s="481">
        <v>5</v>
      </c>
      <c r="M116" s="481">
        <v>5</v>
      </c>
      <c r="N116" s="481">
        <v>5</v>
      </c>
      <c r="O116" s="719">
        <f>N116</f>
        <v>5</v>
      </c>
      <c r="P116" s="482">
        <v>5</v>
      </c>
      <c r="Q116" s="482">
        <f t="shared" si="4"/>
        <v>5</v>
      </c>
    </row>
    <row r="117" spans="1:17" outlineLevel="1">
      <c r="A117" s="93" t="s">
        <v>0</v>
      </c>
      <c r="B117" s="94" t="s">
        <v>45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555">
        <f>SUM(C117:N117)</f>
        <v>0</v>
      </c>
      <c r="P117" s="480">
        <f t="shared" si="3"/>
        <v>0</v>
      </c>
      <c r="Q117" s="480">
        <f t="shared" si="4"/>
        <v>0</v>
      </c>
    </row>
    <row r="118" spans="1:17" ht="18" customHeight="1" outlineLevel="1">
      <c r="A118" s="1006" t="s">
        <v>46</v>
      </c>
      <c r="B118" s="1007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8"/>
      <c r="P118" s="480">
        <f t="shared" si="3"/>
        <v>0</v>
      </c>
      <c r="Q118" s="480">
        <f t="shared" si="4"/>
        <v>0</v>
      </c>
    </row>
    <row r="119" spans="1:17" ht="18" customHeight="1" outlineLevel="1">
      <c r="A119" s="998" t="s">
        <v>47</v>
      </c>
      <c r="B119" s="999"/>
      <c r="C119" s="999"/>
      <c r="D119" s="999"/>
      <c r="E119" s="999"/>
      <c r="F119" s="999"/>
      <c r="G119" s="999"/>
      <c r="H119" s="999"/>
      <c r="I119" s="999"/>
      <c r="J119" s="999"/>
      <c r="K119" s="999"/>
      <c r="L119" s="999"/>
      <c r="M119" s="999"/>
      <c r="N119" s="999"/>
      <c r="O119" s="1000"/>
      <c r="P119" s="480">
        <f t="shared" si="3"/>
        <v>0</v>
      </c>
      <c r="Q119" s="480">
        <f t="shared" si="4"/>
        <v>0</v>
      </c>
    </row>
    <row r="120" spans="1:17" outlineLevel="1">
      <c r="A120" s="93" t="s">
        <v>0</v>
      </c>
      <c r="B120" s="996" t="s">
        <v>48</v>
      </c>
      <c r="C120" s="996"/>
      <c r="D120" s="996"/>
      <c r="E120" s="996"/>
      <c r="F120" s="996"/>
      <c r="G120" s="996"/>
      <c r="H120" s="996"/>
      <c r="I120" s="996"/>
      <c r="J120" s="996"/>
      <c r="K120" s="996"/>
      <c r="L120" s="996"/>
      <c r="M120" s="996"/>
      <c r="N120" s="996"/>
      <c r="O120" s="997"/>
      <c r="P120" s="480">
        <f t="shared" si="3"/>
        <v>0</v>
      </c>
      <c r="Q120" s="480">
        <f t="shared" si="4"/>
        <v>0</v>
      </c>
    </row>
    <row r="121" spans="1:17" outlineLevel="1">
      <c r="A121" s="93" t="s">
        <v>0</v>
      </c>
      <c r="B121" s="99" t="s">
        <v>49</v>
      </c>
      <c r="C121" s="95">
        <v>0</v>
      </c>
      <c r="D121" s="95">
        <v>7</v>
      </c>
      <c r="E121" s="95">
        <v>2</v>
      </c>
      <c r="F121" s="95">
        <v>1</v>
      </c>
      <c r="G121" s="95">
        <v>0</v>
      </c>
      <c r="H121" s="95">
        <v>0</v>
      </c>
      <c r="I121" s="95">
        <v>2</v>
      </c>
      <c r="J121" s="95">
        <v>3</v>
      </c>
      <c r="K121" s="95">
        <v>1</v>
      </c>
      <c r="L121" s="95">
        <v>0</v>
      </c>
      <c r="M121" s="95">
        <v>0</v>
      </c>
      <c r="N121" s="95">
        <v>0</v>
      </c>
      <c r="O121" s="555">
        <f>SUM(C121:N121)</f>
        <v>16</v>
      </c>
      <c r="P121" s="480">
        <f t="shared" si="3"/>
        <v>10</v>
      </c>
      <c r="Q121" s="480">
        <f t="shared" si="4"/>
        <v>0</v>
      </c>
    </row>
    <row r="122" spans="1:17" outlineLevel="1">
      <c r="A122" s="93" t="s">
        <v>0</v>
      </c>
      <c r="B122" s="1015" t="s">
        <v>50</v>
      </c>
      <c r="C122" s="1015"/>
      <c r="D122" s="1015"/>
      <c r="E122" s="1015"/>
      <c r="F122" s="1015"/>
      <c r="G122" s="1015"/>
      <c r="H122" s="1015"/>
      <c r="I122" s="1015"/>
      <c r="J122" s="1015"/>
      <c r="K122" s="1015"/>
      <c r="L122" s="1015"/>
      <c r="M122" s="1015"/>
      <c r="N122" s="1015"/>
      <c r="O122" s="1016"/>
      <c r="P122" s="480">
        <f t="shared" si="3"/>
        <v>0</v>
      </c>
      <c r="Q122" s="480">
        <f t="shared" si="4"/>
        <v>0</v>
      </c>
    </row>
    <row r="123" spans="1:17" outlineLevel="1">
      <c r="A123" s="93" t="s">
        <v>0</v>
      </c>
      <c r="B123" s="100" t="s">
        <v>51</v>
      </c>
      <c r="C123" s="95">
        <v>0</v>
      </c>
      <c r="D123" s="95">
        <v>7</v>
      </c>
      <c r="E123" s="95">
        <v>2</v>
      </c>
      <c r="F123" s="95">
        <v>1</v>
      </c>
      <c r="G123" s="95">
        <v>0</v>
      </c>
      <c r="H123" s="95">
        <v>0</v>
      </c>
      <c r="I123" s="95">
        <v>2</v>
      </c>
      <c r="J123" s="95">
        <v>3</v>
      </c>
      <c r="K123" s="95">
        <v>1</v>
      </c>
      <c r="L123" s="95">
        <v>0</v>
      </c>
      <c r="M123" s="95">
        <v>0</v>
      </c>
      <c r="N123" s="95">
        <v>0</v>
      </c>
      <c r="O123" s="555">
        <f>SUM(C123:N123)</f>
        <v>16</v>
      </c>
      <c r="P123" s="480">
        <f t="shared" si="3"/>
        <v>10</v>
      </c>
      <c r="Q123" s="480">
        <f t="shared" si="4"/>
        <v>0</v>
      </c>
    </row>
    <row r="124" spans="1:17" outlineLevel="1">
      <c r="A124" s="93" t="s">
        <v>0</v>
      </c>
      <c r="B124" s="100" t="s">
        <v>52</v>
      </c>
      <c r="C124" s="95">
        <v>0</v>
      </c>
      <c r="D124" s="95">
        <v>7</v>
      </c>
      <c r="E124" s="95">
        <v>2</v>
      </c>
      <c r="F124" s="95">
        <v>1</v>
      </c>
      <c r="G124" s="95">
        <v>0</v>
      </c>
      <c r="H124" s="95">
        <v>0</v>
      </c>
      <c r="I124" s="95">
        <v>2</v>
      </c>
      <c r="J124" s="95">
        <v>3</v>
      </c>
      <c r="K124" s="95">
        <v>1</v>
      </c>
      <c r="L124" s="95">
        <v>0</v>
      </c>
      <c r="M124" s="95">
        <v>0</v>
      </c>
      <c r="N124" s="95">
        <v>0</v>
      </c>
      <c r="O124" s="555">
        <f>SUM(C124:N124)</f>
        <v>16</v>
      </c>
      <c r="P124" s="480">
        <f t="shared" si="3"/>
        <v>10</v>
      </c>
      <c r="Q124" s="480">
        <f t="shared" si="4"/>
        <v>0</v>
      </c>
    </row>
    <row r="125" spans="1:17" outlineLevel="1">
      <c r="A125" s="93" t="s">
        <v>0</v>
      </c>
      <c r="B125" s="99" t="s">
        <v>53</v>
      </c>
      <c r="C125" s="95">
        <v>0</v>
      </c>
      <c r="D125" s="95">
        <v>0</v>
      </c>
      <c r="E125" s="95">
        <v>0</v>
      </c>
      <c r="F125" s="95">
        <v>1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1</v>
      </c>
      <c r="M125" s="95">
        <v>0</v>
      </c>
      <c r="N125" s="95">
        <v>0</v>
      </c>
      <c r="O125" s="555">
        <f>SUM(C125:N125)</f>
        <v>2</v>
      </c>
      <c r="P125" s="480">
        <f t="shared" si="3"/>
        <v>1</v>
      </c>
      <c r="Q125" s="480">
        <f t="shared" si="4"/>
        <v>0</v>
      </c>
    </row>
    <row r="126" spans="1:17" ht="18" customHeight="1" outlineLevel="1">
      <c r="A126" s="998" t="s">
        <v>54</v>
      </c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1000"/>
      <c r="P126" s="480">
        <f t="shared" si="3"/>
        <v>0</v>
      </c>
      <c r="Q126" s="480">
        <f t="shared" si="4"/>
        <v>0</v>
      </c>
    </row>
    <row r="127" spans="1:17" outlineLevel="1">
      <c r="A127" s="93" t="s">
        <v>0</v>
      </c>
      <c r="B127" s="996" t="s">
        <v>55</v>
      </c>
      <c r="C127" s="996"/>
      <c r="D127" s="996"/>
      <c r="E127" s="996"/>
      <c r="F127" s="996"/>
      <c r="G127" s="996"/>
      <c r="H127" s="996"/>
      <c r="I127" s="996"/>
      <c r="J127" s="996"/>
      <c r="K127" s="996"/>
      <c r="L127" s="996"/>
      <c r="M127" s="996"/>
      <c r="N127" s="996"/>
      <c r="O127" s="997"/>
      <c r="P127" s="480">
        <f t="shared" si="3"/>
        <v>0</v>
      </c>
      <c r="Q127" s="480">
        <f t="shared" si="4"/>
        <v>0</v>
      </c>
    </row>
    <row r="128" spans="1:17" outlineLevel="1">
      <c r="A128" s="93" t="s">
        <v>0</v>
      </c>
      <c r="B128" s="99" t="s">
        <v>56</v>
      </c>
      <c r="C128" s="95">
        <v>0</v>
      </c>
      <c r="D128" s="95">
        <v>0</v>
      </c>
      <c r="E128" s="95">
        <v>1</v>
      </c>
      <c r="F128" s="95">
        <v>0</v>
      </c>
      <c r="G128" s="95">
        <v>0</v>
      </c>
      <c r="H128" s="95">
        <v>1</v>
      </c>
      <c r="I128" s="95">
        <v>0</v>
      </c>
      <c r="J128" s="95">
        <v>0</v>
      </c>
      <c r="K128" s="95">
        <v>1</v>
      </c>
      <c r="L128" s="95">
        <v>0</v>
      </c>
      <c r="M128" s="95">
        <v>1</v>
      </c>
      <c r="N128" s="95">
        <v>0</v>
      </c>
      <c r="O128" s="555">
        <f>SUM(C128:N128)</f>
        <v>4</v>
      </c>
      <c r="P128" s="480">
        <f t="shared" si="3"/>
        <v>2</v>
      </c>
      <c r="Q128" s="480">
        <f t="shared" si="4"/>
        <v>0</v>
      </c>
    </row>
    <row r="129" spans="1:17" outlineLevel="1">
      <c r="A129" s="93" t="s">
        <v>0</v>
      </c>
      <c r="B129" s="1015" t="s">
        <v>57</v>
      </c>
      <c r="C129" s="1015"/>
      <c r="D129" s="1015"/>
      <c r="E129" s="1015"/>
      <c r="F129" s="1015"/>
      <c r="G129" s="1015"/>
      <c r="H129" s="1015"/>
      <c r="I129" s="1015"/>
      <c r="J129" s="1015"/>
      <c r="K129" s="1015"/>
      <c r="L129" s="1015"/>
      <c r="M129" s="1015"/>
      <c r="N129" s="1015"/>
      <c r="O129" s="1016"/>
      <c r="P129" s="480">
        <f t="shared" si="3"/>
        <v>0</v>
      </c>
      <c r="Q129" s="480">
        <f t="shared" si="4"/>
        <v>0</v>
      </c>
    </row>
    <row r="130" spans="1:17" outlineLevel="1">
      <c r="A130" s="93" t="s">
        <v>0</v>
      </c>
      <c r="B130" s="100" t="s">
        <v>58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1</v>
      </c>
      <c r="M130" s="95">
        <v>0</v>
      </c>
      <c r="N130" s="95">
        <v>0</v>
      </c>
      <c r="O130" s="555">
        <f>SUM(C130:N130)</f>
        <v>1</v>
      </c>
      <c r="P130" s="480">
        <f t="shared" si="3"/>
        <v>0</v>
      </c>
      <c r="Q130" s="480">
        <f t="shared" si="4"/>
        <v>0</v>
      </c>
    </row>
    <row r="131" spans="1:17" ht="34.5" outlineLevel="1">
      <c r="A131" s="93" t="s">
        <v>0</v>
      </c>
      <c r="B131" s="100" t="s">
        <v>59</v>
      </c>
      <c r="C131" s="95">
        <v>1</v>
      </c>
      <c r="D131" s="95">
        <v>0</v>
      </c>
      <c r="E131" s="95">
        <v>0</v>
      </c>
      <c r="F131" s="95">
        <v>1</v>
      </c>
      <c r="G131" s="95">
        <v>0</v>
      </c>
      <c r="H131" s="95">
        <v>0</v>
      </c>
      <c r="I131" s="95">
        <v>1</v>
      </c>
      <c r="J131" s="95">
        <v>0</v>
      </c>
      <c r="K131" s="95">
        <v>0</v>
      </c>
      <c r="L131" s="95">
        <v>1</v>
      </c>
      <c r="M131" s="95">
        <v>0</v>
      </c>
      <c r="N131" s="95">
        <v>0</v>
      </c>
      <c r="O131" s="555">
        <f>SUM(C131:N131)</f>
        <v>4</v>
      </c>
      <c r="P131" s="480">
        <f t="shared" si="3"/>
        <v>2</v>
      </c>
      <c r="Q131" s="480">
        <f t="shared" si="4"/>
        <v>1</v>
      </c>
    </row>
    <row r="132" spans="1:17" ht="18" customHeight="1" outlineLevel="1">
      <c r="A132" s="998" t="s">
        <v>60</v>
      </c>
      <c r="B132" s="999"/>
      <c r="C132" s="999"/>
      <c r="D132" s="999"/>
      <c r="E132" s="999"/>
      <c r="F132" s="999"/>
      <c r="G132" s="999"/>
      <c r="H132" s="999"/>
      <c r="I132" s="999"/>
      <c r="J132" s="999"/>
      <c r="K132" s="999"/>
      <c r="L132" s="999"/>
      <c r="M132" s="999"/>
      <c r="N132" s="999"/>
      <c r="O132" s="1000"/>
      <c r="P132" s="480">
        <f t="shared" si="3"/>
        <v>0</v>
      </c>
      <c r="Q132" s="480">
        <f t="shared" si="4"/>
        <v>0</v>
      </c>
    </row>
    <row r="133" spans="1:17" outlineLevel="1">
      <c r="A133" s="93" t="s">
        <v>0</v>
      </c>
      <c r="B133" s="94" t="s">
        <v>61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1</v>
      </c>
      <c r="I133" s="95">
        <v>0</v>
      </c>
      <c r="J133" s="95">
        <v>0</v>
      </c>
      <c r="K133" s="95">
        <v>1</v>
      </c>
      <c r="L133" s="95">
        <v>0</v>
      </c>
      <c r="M133" s="95">
        <v>0</v>
      </c>
      <c r="N133" s="95">
        <v>0</v>
      </c>
      <c r="O133" s="555">
        <f>SUM(C133:N133)</f>
        <v>2</v>
      </c>
      <c r="P133" s="480">
        <f t="shared" si="3"/>
        <v>1</v>
      </c>
      <c r="Q133" s="480">
        <f t="shared" si="4"/>
        <v>0</v>
      </c>
    </row>
    <row r="134" spans="1:17" outlineLevel="1">
      <c r="A134" s="93" t="s">
        <v>0</v>
      </c>
      <c r="B134" s="94" t="s">
        <v>62</v>
      </c>
      <c r="C134" s="95">
        <v>0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2</v>
      </c>
      <c r="M134" s="95">
        <v>0</v>
      </c>
      <c r="N134" s="95">
        <v>0</v>
      </c>
      <c r="O134" s="555">
        <f>SUM(C134:N134)</f>
        <v>2</v>
      </c>
      <c r="P134" s="480">
        <f t="shared" si="3"/>
        <v>0</v>
      </c>
      <c r="Q134" s="480">
        <f t="shared" si="4"/>
        <v>0</v>
      </c>
    </row>
    <row r="135" spans="1:17" ht="18" customHeight="1" outlineLevel="1">
      <c r="A135" s="998" t="s">
        <v>63</v>
      </c>
      <c r="B135" s="999"/>
      <c r="C135" s="999"/>
      <c r="D135" s="999"/>
      <c r="E135" s="999"/>
      <c r="F135" s="999"/>
      <c r="G135" s="999"/>
      <c r="H135" s="999"/>
      <c r="I135" s="999"/>
      <c r="J135" s="999"/>
      <c r="K135" s="999"/>
      <c r="L135" s="999"/>
      <c r="M135" s="999"/>
      <c r="N135" s="999"/>
      <c r="O135" s="1000"/>
      <c r="P135" s="480">
        <f t="shared" si="3"/>
        <v>0</v>
      </c>
      <c r="Q135" s="480">
        <f t="shared" si="4"/>
        <v>0</v>
      </c>
    </row>
    <row r="136" spans="1:17" ht="34.5" outlineLevel="1">
      <c r="A136" s="93" t="s">
        <v>0</v>
      </c>
      <c r="B136" s="94" t="s">
        <v>64</v>
      </c>
      <c r="C136" s="481">
        <v>10</v>
      </c>
      <c r="D136" s="481">
        <v>10</v>
      </c>
      <c r="E136" s="481">
        <v>10</v>
      </c>
      <c r="F136" s="481">
        <v>10</v>
      </c>
      <c r="G136" s="481">
        <v>10</v>
      </c>
      <c r="H136" s="481">
        <v>10</v>
      </c>
      <c r="I136" s="481">
        <v>10</v>
      </c>
      <c r="J136" s="481">
        <v>10</v>
      </c>
      <c r="K136" s="481">
        <v>10</v>
      </c>
      <c r="L136" s="481">
        <v>10</v>
      </c>
      <c r="M136" s="481">
        <v>10</v>
      </c>
      <c r="N136" s="481">
        <v>10</v>
      </c>
      <c r="O136" s="555">
        <f>N136</f>
        <v>10</v>
      </c>
      <c r="P136" s="482">
        <v>10</v>
      </c>
      <c r="Q136" s="482">
        <f t="shared" si="4"/>
        <v>10</v>
      </c>
    </row>
    <row r="137" spans="1:17" ht="18" customHeight="1" outlineLevel="1">
      <c r="A137" s="1012" t="s">
        <v>65</v>
      </c>
      <c r="B137" s="1013"/>
      <c r="C137" s="1013"/>
      <c r="D137" s="1013"/>
      <c r="E137" s="1013"/>
      <c r="F137" s="1013"/>
      <c r="G137" s="1013"/>
      <c r="H137" s="1013"/>
      <c r="I137" s="1013"/>
      <c r="J137" s="1013"/>
      <c r="K137" s="1013"/>
      <c r="L137" s="1013"/>
      <c r="M137" s="1013"/>
      <c r="N137" s="1013"/>
      <c r="O137" s="1014"/>
      <c r="P137" s="480">
        <f t="shared" si="3"/>
        <v>0</v>
      </c>
      <c r="Q137" s="480">
        <f t="shared" si="4"/>
        <v>0</v>
      </c>
    </row>
    <row r="138" spans="1:17" ht="18" customHeight="1" outlineLevel="1">
      <c r="A138" s="1009" t="s">
        <v>5</v>
      </c>
      <c r="B138" s="1010"/>
      <c r="C138" s="1010"/>
      <c r="D138" s="1010"/>
      <c r="E138" s="1010"/>
      <c r="F138" s="1010"/>
      <c r="G138" s="1010"/>
      <c r="H138" s="1010"/>
      <c r="I138" s="1010"/>
      <c r="J138" s="1010"/>
      <c r="K138" s="1010"/>
      <c r="L138" s="1010"/>
      <c r="M138" s="1010"/>
      <c r="N138" s="1010"/>
      <c r="O138" s="1011"/>
      <c r="P138" s="480">
        <f t="shared" ref="P138:P201" si="7">SUM(C138:H138)</f>
        <v>0</v>
      </c>
      <c r="Q138" s="480">
        <f t="shared" ref="Q138:Q201" si="8">SUM(C138)</f>
        <v>0</v>
      </c>
    </row>
    <row r="139" spans="1:17" ht="18" customHeight="1" outlineLevel="1">
      <c r="A139" s="1006" t="s">
        <v>6</v>
      </c>
      <c r="B139" s="1007"/>
      <c r="C139" s="1007"/>
      <c r="D139" s="1007"/>
      <c r="E139" s="1007"/>
      <c r="F139" s="1007"/>
      <c r="G139" s="1007"/>
      <c r="H139" s="1007"/>
      <c r="I139" s="1007"/>
      <c r="J139" s="1007"/>
      <c r="K139" s="1007"/>
      <c r="L139" s="1007"/>
      <c r="M139" s="1007"/>
      <c r="N139" s="1007"/>
      <c r="O139" s="1008"/>
      <c r="P139" s="480">
        <f t="shared" si="7"/>
        <v>0</v>
      </c>
      <c r="Q139" s="480">
        <f t="shared" si="8"/>
        <v>0</v>
      </c>
    </row>
    <row r="140" spans="1:17" outlineLevel="1">
      <c r="A140" s="93" t="s">
        <v>0</v>
      </c>
      <c r="B140" s="94" t="s">
        <v>66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555">
        <f>SUM(C140:N140)</f>
        <v>0</v>
      </c>
      <c r="P140" s="480">
        <f t="shared" si="7"/>
        <v>0</v>
      </c>
      <c r="Q140" s="480">
        <f t="shared" si="8"/>
        <v>0</v>
      </c>
    </row>
    <row r="141" spans="1:17" ht="18" customHeight="1" outlineLevel="1">
      <c r="A141" s="1006" t="s">
        <v>10</v>
      </c>
      <c r="B141" s="1007"/>
      <c r="C141" s="1007"/>
      <c r="D141" s="1007"/>
      <c r="E141" s="1007"/>
      <c r="F141" s="1007"/>
      <c r="G141" s="1007"/>
      <c r="H141" s="1007"/>
      <c r="I141" s="1007"/>
      <c r="J141" s="1007"/>
      <c r="K141" s="1007"/>
      <c r="L141" s="1007"/>
      <c r="M141" s="1007"/>
      <c r="N141" s="1007"/>
      <c r="O141" s="1008"/>
      <c r="P141" s="480">
        <f t="shared" si="7"/>
        <v>0</v>
      </c>
      <c r="Q141" s="480">
        <f t="shared" si="8"/>
        <v>0</v>
      </c>
    </row>
    <row r="142" spans="1:17" ht="34.5" outlineLevel="1">
      <c r="A142" s="93" t="s">
        <v>0</v>
      </c>
      <c r="B142" s="94" t="s">
        <v>67</v>
      </c>
      <c r="C142" s="101">
        <f>C224*30000/30000000</f>
        <v>0</v>
      </c>
      <c r="D142" s="101">
        <f t="shared" ref="D142:N142" si="9">D224*30000/30000000</f>
        <v>0</v>
      </c>
      <c r="E142" s="101">
        <f t="shared" si="9"/>
        <v>0</v>
      </c>
      <c r="F142" s="101">
        <f t="shared" si="9"/>
        <v>1E-3</v>
      </c>
      <c r="G142" s="101">
        <f t="shared" si="9"/>
        <v>1E-3</v>
      </c>
      <c r="H142" s="101">
        <f t="shared" si="9"/>
        <v>1E-3</v>
      </c>
      <c r="I142" s="101">
        <f t="shared" si="9"/>
        <v>1E-3</v>
      </c>
      <c r="J142" s="101">
        <f t="shared" si="9"/>
        <v>0</v>
      </c>
      <c r="K142" s="101">
        <f t="shared" si="9"/>
        <v>0</v>
      </c>
      <c r="L142" s="101">
        <f t="shared" si="9"/>
        <v>0</v>
      </c>
      <c r="M142" s="101">
        <f t="shared" si="9"/>
        <v>0</v>
      </c>
      <c r="N142" s="101">
        <f t="shared" si="9"/>
        <v>0</v>
      </c>
      <c r="O142" s="557">
        <f>SUM(C142:N142)</f>
        <v>4.0000000000000001E-3</v>
      </c>
      <c r="P142" s="480">
        <f t="shared" si="7"/>
        <v>3.0000000000000001E-3</v>
      </c>
      <c r="Q142" s="480">
        <f t="shared" si="8"/>
        <v>0</v>
      </c>
    </row>
    <row r="143" spans="1:17" ht="18" customHeight="1" outlineLevel="1">
      <c r="A143" s="1006" t="s">
        <v>12</v>
      </c>
      <c r="B143" s="1007"/>
      <c r="C143" s="1007"/>
      <c r="D143" s="1007"/>
      <c r="E143" s="1007"/>
      <c r="F143" s="1007"/>
      <c r="G143" s="1007"/>
      <c r="H143" s="1007"/>
      <c r="I143" s="1007"/>
      <c r="J143" s="1007"/>
      <c r="K143" s="1007"/>
      <c r="L143" s="1007"/>
      <c r="M143" s="1007"/>
      <c r="N143" s="1007"/>
      <c r="O143" s="1008"/>
      <c r="P143" s="480">
        <f t="shared" si="7"/>
        <v>0</v>
      </c>
      <c r="Q143" s="480">
        <f t="shared" si="8"/>
        <v>0</v>
      </c>
    </row>
    <row r="144" spans="1:17" ht="34.5" outlineLevel="1">
      <c r="A144" s="93" t="s">
        <v>0</v>
      </c>
      <c r="B144" s="94" t="s">
        <v>68</v>
      </c>
      <c r="C144" s="95">
        <f>C170</f>
        <v>0</v>
      </c>
      <c r="D144" s="95">
        <f t="shared" ref="D144:N144" si="10">D170</f>
        <v>0</v>
      </c>
      <c r="E144" s="95">
        <f t="shared" si="10"/>
        <v>0</v>
      </c>
      <c r="F144" s="95">
        <f t="shared" si="10"/>
        <v>0</v>
      </c>
      <c r="G144" s="95">
        <f t="shared" si="10"/>
        <v>0</v>
      </c>
      <c r="H144" s="95">
        <f t="shared" si="10"/>
        <v>0</v>
      </c>
      <c r="I144" s="95">
        <f t="shared" si="10"/>
        <v>0</v>
      </c>
      <c r="J144" s="95">
        <f t="shared" si="10"/>
        <v>0</v>
      </c>
      <c r="K144" s="95">
        <f t="shared" si="10"/>
        <v>0</v>
      </c>
      <c r="L144" s="95">
        <f t="shared" si="10"/>
        <v>0</v>
      </c>
      <c r="M144" s="95">
        <f t="shared" si="10"/>
        <v>1</v>
      </c>
      <c r="N144" s="95">
        <f t="shared" si="10"/>
        <v>0</v>
      </c>
      <c r="O144" s="555">
        <f>SUM(C144:N144)</f>
        <v>1</v>
      </c>
      <c r="P144" s="480">
        <f t="shared" si="7"/>
        <v>0</v>
      </c>
      <c r="Q144" s="480">
        <f t="shared" si="8"/>
        <v>0</v>
      </c>
    </row>
    <row r="145" spans="1:17" ht="18" customHeight="1" outlineLevel="1">
      <c r="A145" s="1009" t="s">
        <v>19</v>
      </c>
      <c r="B145" s="1010"/>
      <c r="C145" s="1010"/>
      <c r="D145" s="1010"/>
      <c r="E145" s="1010"/>
      <c r="F145" s="1010"/>
      <c r="G145" s="1010"/>
      <c r="H145" s="1010"/>
      <c r="I145" s="1010"/>
      <c r="J145" s="1010"/>
      <c r="K145" s="1010"/>
      <c r="L145" s="1010"/>
      <c r="M145" s="1010"/>
      <c r="N145" s="1010"/>
      <c r="O145" s="1011"/>
      <c r="P145" s="480">
        <f t="shared" si="7"/>
        <v>0</v>
      </c>
      <c r="Q145" s="480">
        <f t="shared" si="8"/>
        <v>0</v>
      </c>
    </row>
    <row r="146" spans="1:17" ht="18" customHeight="1" outlineLevel="1">
      <c r="A146" s="1006" t="s">
        <v>69</v>
      </c>
      <c r="B146" s="1007"/>
      <c r="C146" s="1007"/>
      <c r="D146" s="1007"/>
      <c r="E146" s="1007"/>
      <c r="F146" s="1007"/>
      <c r="G146" s="1007"/>
      <c r="H146" s="1007"/>
      <c r="I146" s="1007"/>
      <c r="J146" s="1007"/>
      <c r="K146" s="1007"/>
      <c r="L146" s="1007"/>
      <c r="M146" s="1007"/>
      <c r="N146" s="1007"/>
      <c r="O146" s="1008"/>
      <c r="P146" s="480">
        <f t="shared" si="7"/>
        <v>0</v>
      </c>
      <c r="Q146" s="480">
        <f t="shared" si="8"/>
        <v>0</v>
      </c>
    </row>
    <row r="147" spans="1:17" ht="18" customHeight="1" outlineLevel="1">
      <c r="A147" s="998" t="s">
        <v>70</v>
      </c>
      <c r="B147" s="999"/>
      <c r="C147" s="999"/>
      <c r="D147" s="999"/>
      <c r="E147" s="999"/>
      <c r="F147" s="999"/>
      <c r="G147" s="999"/>
      <c r="H147" s="999"/>
      <c r="I147" s="999"/>
      <c r="J147" s="999"/>
      <c r="K147" s="999"/>
      <c r="L147" s="999"/>
      <c r="M147" s="999"/>
      <c r="N147" s="999"/>
      <c r="O147" s="1000"/>
      <c r="P147" s="480">
        <f t="shared" si="7"/>
        <v>0</v>
      </c>
      <c r="Q147" s="480">
        <f t="shared" si="8"/>
        <v>0</v>
      </c>
    </row>
    <row r="148" spans="1:17" ht="18" customHeight="1" outlineLevel="1">
      <c r="A148" s="990" t="s">
        <v>71</v>
      </c>
      <c r="B148" s="991"/>
      <c r="C148" s="991"/>
      <c r="D148" s="991"/>
      <c r="E148" s="991"/>
      <c r="F148" s="991"/>
      <c r="G148" s="991"/>
      <c r="H148" s="991"/>
      <c r="I148" s="991"/>
      <c r="J148" s="991"/>
      <c r="K148" s="991"/>
      <c r="L148" s="991"/>
      <c r="M148" s="991"/>
      <c r="N148" s="991"/>
      <c r="O148" s="992"/>
      <c r="P148" s="480">
        <f t="shared" si="7"/>
        <v>0</v>
      </c>
      <c r="Q148" s="480">
        <f t="shared" si="8"/>
        <v>0</v>
      </c>
    </row>
    <row r="149" spans="1:17" outlineLevel="1">
      <c r="A149" s="93" t="s">
        <v>0</v>
      </c>
      <c r="B149" s="996" t="s">
        <v>72</v>
      </c>
      <c r="C149" s="996"/>
      <c r="D149" s="996"/>
      <c r="E149" s="996"/>
      <c r="F149" s="996"/>
      <c r="G149" s="996"/>
      <c r="H149" s="996"/>
      <c r="I149" s="996"/>
      <c r="J149" s="996"/>
      <c r="K149" s="996"/>
      <c r="L149" s="996"/>
      <c r="M149" s="996"/>
      <c r="N149" s="996"/>
      <c r="O149" s="997"/>
      <c r="P149" s="480">
        <f t="shared" si="7"/>
        <v>0</v>
      </c>
      <c r="Q149" s="480">
        <f t="shared" si="8"/>
        <v>0</v>
      </c>
    </row>
    <row r="150" spans="1:17" ht="34.5" outlineLevel="1">
      <c r="A150" s="93" t="s">
        <v>0</v>
      </c>
      <c r="B150" s="99" t="s">
        <v>73</v>
      </c>
      <c r="C150" s="95">
        <v>0</v>
      </c>
      <c r="D150" s="95">
        <v>0</v>
      </c>
      <c r="E150" s="95">
        <v>0</v>
      </c>
      <c r="F150" s="95">
        <v>0</v>
      </c>
      <c r="G150" s="95">
        <v>5</v>
      </c>
      <c r="H150" s="95">
        <v>0</v>
      </c>
      <c r="I150" s="95">
        <v>5</v>
      </c>
      <c r="J150" s="95">
        <v>5</v>
      </c>
      <c r="K150" s="95">
        <v>0</v>
      </c>
      <c r="L150" s="95">
        <v>5</v>
      </c>
      <c r="M150" s="95">
        <v>0</v>
      </c>
      <c r="N150" s="95">
        <v>0</v>
      </c>
      <c r="O150" s="555">
        <f>SUM(C150:N150)</f>
        <v>20</v>
      </c>
      <c r="P150" s="480">
        <f t="shared" si="7"/>
        <v>5</v>
      </c>
      <c r="Q150" s="480">
        <f t="shared" si="8"/>
        <v>0</v>
      </c>
    </row>
    <row r="151" spans="1:17" ht="34.5" outlineLevel="1">
      <c r="A151" s="93" t="s">
        <v>0</v>
      </c>
      <c r="B151" s="99" t="s">
        <v>74</v>
      </c>
      <c r="C151" s="95">
        <v>0</v>
      </c>
      <c r="D151" s="95">
        <v>0</v>
      </c>
      <c r="E151" s="95">
        <v>0</v>
      </c>
      <c r="F151" s="95">
        <v>1</v>
      </c>
      <c r="G151" s="95">
        <v>0</v>
      </c>
      <c r="H151" s="95">
        <v>0</v>
      </c>
      <c r="I151" s="95">
        <v>1</v>
      </c>
      <c r="J151" s="95">
        <v>0</v>
      </c>
      <c r="K151" s="95">
        <v>1</v>
      </c>
      <c r="L151" s="95">
        <v>1</v>
      </c>
      <c r="M151" s="95">
        <v>0</v>
      </c>
      <c r="N151" s="95">
        <v>0</v>
      </c>
      <c r="O151" s="555">
        <f>SUM(C151:N151)</f>
        <v>4</v>
      </c>
      <c r="P151" s="480">
        <f t="shared" si="7"/>
        <v>1</v>
      </c>
      <c r="Q151" s="480">
        <f t="shared" si="8"/>
        <v>0</v>
      </c>
    </row>
    <row r="152" spans="1:17" outlineLevel="1">
      <c r="A152" s="93" t="s">
        <v>0</v>
      </c>
      <c r="B152" s="94" t="s">
        <v>75</v>
      </c>
      <c r="C152" s="95">
        <v>1</v>
      </c>
      <c r="D152" s="95">
        <v>1</v>
      </c>
      <c r="E152" s="95">
        <v>1</v>
      </c>
      <c r="F152" s="95">
        <v>1</v>
      </c>
      <c r="G152" s="95">
        <v>1</v>
      </c>
      <c r="H152" s="95">
        <v>1</v>
      </c>
      <c r="I152" s="95">
        <v>1</v>
      </c>
      <c r="J152" s="95">
        <v>1</v>
      </c>
      <c r="K152" s="95">
        <v>1</v>
      </c>
      <c r="L152" s="95">
        <v>1</v>
      </c>
      <c r="M152" s="95">
        <v>1</v>
      </c>
      <c r="N152" s="95">
        <v>1</v>
      </c>
      <c r="O152" s="555">
        <f>SUM(C152:N152)</f>
        <v>12</v>
      </c>
      <c r="P152" s="480">
        <f t="shared" si="7"/>
        <v>6</v>
      </c>
      <c r="Q152" s="480">
        <f t="shared" si="8"/>
        <v>1</v>
      </c>
    </row>
    <row r="153" spans="1:17" outlineLevel="1">
      <c r="A153" s="93" t="s">
        <v>0</v>
      </c>
      <c r="B153" s="94" t="s">
        <v>76</v>
      </c>
      <c r="C153" s="95">
        <v>1</v>
      </c>
      <c r="D153" s="95">
        <v>1</v>
      </c>
      <c r="E153" s="95">
        <v>1</v>
      </c>
      <c r="F153" s="95">
        <v>1</v>
      </c>
      <c r="G153" s="95">
        <v>1</v>
      </c>
      <c r="H153" s="95">
        <v>1</v>
      </c>
      <c r="I153" s="95">
        <v>1</v>
      </c>
      <c r="J153" s="95">
        <v>1</v>
      </c>
      <c r="K153" s="95">
        <v>1</v>
      </c>
      <c r="L153" s="95">
        <v>1</v>
      </c>
      <c r="M153" s="95">
        <v>1</v>
      </c>
      <c r="N153" s="95">
        <v>1</v>
      </c>
      <c r="O153" s="555">
        <f>SUM(C153:N153)</f>
        <v>12</v>
      </c>
      <c r="P153" s="480">
        <f t="shared" si="7"/>
        <v>6</v>
      </c>
      <c r="Q153" s="480">
        <f t="shared" si="8"/>
        <v>1</v>
      </c>
    </row>
    <row r="154" spans="1:17" ht="18" customHeight="1" outlineLevel="1">
      <c r="A154" s="990" t="s">
        <v>77</v>
      </c>
      <c r="B154" s="991"/>
      <c r="C154" s="991"/>
      <c r="D154" s="991"/>
      <c r="E154" s="991"/>
      <c r="F154" s="991"/>
      <c r="G154" s="991"/>
      <c r="H154" s="991"/>
      <c r="I154" s="991"/>
      <c r="J154" s="991"/>
      <c r="K154" s="991"/>
      <c r="L154" s="991"/>
      <c r="M154" s="991"/>
      <c r="N154" s="991"/>
      <c r="O154" s="992"/>
      <c r="P154" s="480">
        <f t="shared" si="7"/>
        <v>0</v>
      </c>
      <c r="Q154" s="480">
        <f t="shared" si="8"/>
        <v>0</v>
      </c>
    </row>
    <row r="155" spans="1:17" outlineLevel="1">
      <c r="A155" s="93" t="s">
        <v>0</v>
      </c>
      <c r="B155" s="94" t="s">
        <v>78</v>
      </c>
      <c r="C155" s="481">
        <v>1</v>
      </c>
      <c r="D155" s="481">
        <v>1</v>
      </c>
      <c r="E155" s="481">
        <v>1</v>
      </c>
      <c r="F155" s="481">
        <v>1</v>
      </c>
      <c r="G155" s="481">
        <v>1</v>
      </c>
      <c r="H155" s="481">
        <v>1</v>
      </c>
      <c r="I155" s="481">
        <v>1</v>
      </c>
      <c r="J155" s="481">
        <v>1</v>
      </c>
      <c r="K155" s="481">
        <v>1</v>
      </c>
      <c r="L155" s="481">
        <v>1</v>
      </c>
      <c r="M155" s="481">
        <v>1</v>
      </c>
      <c r="N155" s="481">
        <v>1</v>
      </c>
      <c r="O155" s="555">
        <f>N155</f>
        <v>1</v>
      </c>
      <c r="P155" s="482">
        <v>1</v>
      </c>
      <c r="Q155" s="482">
        <f t="shared" si="8"/>
        <v>1</v>
      </c>
    </row>
    <row r="156" spans="1:17" outlineLevel="1">
      <c r="A156" s="93" t="s">
        <v>0</v>
      </c>
      <c r="B156" s="94" t="s">
        <v>79</v>
      </c>
      <c r="C156" s="95">
        <v>2</v>
      </c>
      <c r="D156" s="95">
        <v>2</v>
      </c>
      <c r="E156" s="95">
        <v>2</v>
      </c>
      <c r="F156" s="95">
        <v>2</v>
      </c>
      <c r="G156" s="95">
        <v>2</v>
      </c>
      <c r="H156" s="95">
        <v>2</v>
      </c>
      <c r="I156" s="95">
        <v>2</v>
      </c>
      <c r="J156" s="95">
        <v>2</v>
      </c>
      <c r="K156" s="95">
        <v>2</v>
      </c>
      <c r="L156" s="95">
        <v>2</v>
      </c>
      <c r="M156" s="95">
        <v>2</v>
      </c>
      <c r="N156" s="95">
        <v>2</v>
      </c>
      <c r="O156" s="555">
        <f t="shared" ref="O156:O161" si="11">SUM(C156:N156)</f>
        <v>24</v>
      </c>
      <c r="P156" s="480">
        <f t="shared" si="7"/>
        <v>12</v>
      </c>
      <c r="Q156" s="480">
        <f t="shared" si="8"/>
        <v>2</v>
      </c>
    </row>
    <row r="157" spans="1:17" outlineLevel="1">
      <c r="A157" s="93" t="s">
        <v>0</v>
      </c>
      <c r="B157" s="94" t="s">
        <v>80</v>
      </c>
      <c r="C157" s="95">
        <v>0</v>
      </c>
      <c r="D157" s="95">
        <v>0</v>
      </c>
      <c r="E157" s="95">
        <v>1</v>
      </c>
      <c r="F157" s="95">
        <v>0</v>
      </c>
      <c r="G157" s="95">
        <v>0</v>
      </c>
      <c r="H157" s="95">
        <v>1</v>
      </c>
      <c r="I157" s="95">
        <v>0</v>
      </c>
      <c r="J157" s="95">
        <v>1</v>
      </c>
      <c r="K157" s="95">
        <v>0</v>
      </c>
      <c r="L157" s="95">
        <v>1</v>
      </c>
      <c r="M157" s="95">
        <v>0</v>
      </c>
      <c r="N157" s="95">
        <v>0</v>
      </c>
      <c r="O157" s="555">
        <f t="shared" si="11"/>
        <v>4</v>
      </c>
      <c r="P157" s="480">
        <f t="shared" si="7"/>
        <v>2</v>
      </c>
      <c r="Q157" s="480">
        <f t="shared" si="8"/>
        <v>0</v>
      </c>
    </row>
    <row r="158" spans="1:17" outlineLevel="1">
      <c r="A158" s="93" t="s">
        <v>0</v>
      </c>
      <c r="B158" s="94" t="s">
        <v>81</v>
      </c>
      <c r="C158" s="95">
        <v>0</v>
      </c>
      <c r="D158" s="95">
        <v>0</v>
      </c>
      <c r="E158" s="95">
        <v>0</v>
      </c>
      <c r="F158" s="95">
        <v>0</v>
      </c>
      <c r="G158" s="95">
        <v>50</v>
      </c>
      <c r="H158" s="95">
        <v>0</v>
      </c>
      <c r="I158" s="95">
        <v>50</v>
      </c>
      <c r="J158" s="95">
        <v>50</v>
      </c>
      <c r="K158" s="95">
        <v>0</v>
      </c>
      <c r="L158" s="95">
        <v>50</v>
      </c>
      <c r="M158" s="95">
        <v>0</v>
      </c>
      <c r="N158" s="95">
        <v>0</v>
      </c>
      <c r="O158" s="555">
        <f t="shared" si="11"/>
        <v>200</v>
      </c>
      <c r="P158" s="480">
        <f t="shared" si="7"/>
        <v>50</v>
      </c>
      <c r="Q158" s="480">
        <f t="shared" si="8"/>
        <v>0</v>
      </c>
    </row>
    <row r="159" spans="1:17" outlineLevel="1">
      <c r="A159" s="93" t="s">
        <v>0</v>
      </c>
      <c r="B159" s="94" t="s">
        <v>82</v>
      </c>
      <c r="C159" s="95">
        <v>7</v>
      </c>
      <c r="D159" s="95">
        <v>0</v>
      </c>
      <c r="E159" s="95">
        <v>4</v>
      </c>
      <c r="F159" s="95">
        <v>7</v>
      </c>
      <c r="G159" s="95">
        <v>1</v>
      </c>
      <c r="H159" s="95">
        <v>0</v>
      </c>
      <c r="I159" s="95">
        <v>7</v>
      </c>
      <c r="J159" s="95">
        <v>0</v>
      </c>
      <c r="K159" s="95">
        <v>0</v>
      </c>
      <c r="L159" s="95">
        <v>7</v>
      </c>
      <c r="M159" s="95">
        <v>0</v>
      </c>
      <c r="N159" s="95">
        <v>0</v>
      </c>
      <c r="O159" s="555">
        <f t="shared" si="11"/>
        <v>33</v>
      </c>
      <c r="P159" s="480">
        <f t="shared" si="7"/>
        <v>19</v>
      </c>
      <c r="Q159" s="480">
        <f t="shared" si="8"/>
        <v>7</v>
      </c>
    </row>
    <row r="160" spans="1:17" outlineLevel="1">
      <c r="A160" s="93" t="s">
        <v>0</v>
      </c>
      <c r="B160" s="94" t="s">
        <v>83</v>
      </c>
      <c r="C160" s="95">
        <v>2</v>
      </c>
      <c r="D160" s="95">
        <v>2</v>
      </c>
      <c r="E160" s="95">
        <v>2</v>
      </c>
      <c r="F160" s="95">
        <v>2</v>
      </c>
      <c r="G160" s="95">
        <v>2</v>
      </c>
      <c r="H160" s="95">
        <v>2</v>
      </c>
      <c r="I160" s="95">
        <v>2</v>
      </c>
      <c r="J160" s="95">
        <v>2</v>
      </c>
      <c r="K160" s="95">
        <v>2</v>
      </c>
      <c r="L160" s="95">
        <v>2</v>
      </c>
      <c r="M160" s="95">
        <v>2</v>
      </c>
      <c r="N160" s="95">
        <v>2</v>
      </c>
      <c r="O160" s="555">
        <f t="shared" si="11"/>
        <v>24</v>
      </c>
      <c r="P160" s="480">
        <f t="shared" si="7"/>
        <v>12</v>
      </c>
      <c r="Q160" s="480">
        <f t="shared" si="8"/>
        <v>2</v>
      </c>
    </row>
    <row r="161" spans="1:17" outlineLevel="1">
      <c r="A161" s="93" t="s">
        <v>0</v>
      </c>
      <c r="B161" s="94" t="s">
        <v>84</v>
      </c>
      <c r="C161" s="95">
        <v>5</v>
      </c>
      <c r="D161" s="95">
        <v>2</v>
      </c>
      <c r="E161" s="95">
        <v>3</v>
      </c>
      <c r="F161" s="95">
        <v>4</v>
      </c>
      <c r="G161" s="95">
        <v>2</v>
      </c>
      <c r="H161" s="95">
        <v>2</v>
      </c>
      <c r="I161" s="95">
        <v>5</v>
      </c>
      <c r="J161" s="95">
        <v>2</v>
      </c>
      <c r="K161" s="95">
        <v>2</v>
      </c>
      <c r="L161" s="95">
        <v>4</v>
      </c>
      <c r="M161" s="95">
        <v>2</v>
      </c>
      <c r="N161" s="95">
        <v>2</v>
      </c>
      <c r="O161" s="555">
        <f t="shared" si="11"/>
        <v>35</v>
      </c>
      <c r="P161" s="480">
        <f t="shared" si="7"/>
        <v>18</v>
      </c>
      <c r="Q161" s="480">
        <f t="shared" si="8"/>
        <v>5</v>
      </c>
    </row>
    <row r="162" spans="1:17" ht="18" customHeight="1" outlineLevel="1">
      <c r="A162" s="990" t="s">
        <v>85</v>
      </c>
      <c r="B162" s="991"/>
      <c r="C162" s="991"/>
      <c r="D162" s="991"/>
      <c r="E162" s="991"/>
      <c r="F162" s="991"/>
      <c r="G162" s="991"/>
      <c r="H162" s="991"/>
      <c r="I162" s="991"/>
      <c r="J162" s="991"/>
      <c r="K162" s="991"/>
      <c r="L162" s="991"/>
      <c r="M162" s="991"/>
      <c r="N162" s="991"/>
      <c r="O162" s="992"/>
      <c r="P162" s="480">
        <f t="shared" si="7"/>
        <v>0</v>
      </c>
      <c r="Q162" s="480">
        <f t="shared" si="8"/>
        <v>0</v>
      </c>
    </row>
    <row r="163" spans="1:17" outlineLevel="1">
      <c r="A163" s="93" t="s">
        <v>0</v>
      </c>
      <c r="B163" s="996" t="s">
        <v>86</v>
      </c>
      <c r="C163" s="996"/>
      <c r="D163" s="996"/>
      <c r="E163" s="996"/>
      <c r="F163" s="996"/>
      <c r="G163" s="996"/>
      <c r="H163" s="996"/>
      <c r="I163" s="996"/>
      <c r="J163" s="996"/>
      <c r="K163" s="996"/>
      <c r="L163" s="996"/>
      <c r="M163" s="996"/>
      <c r="N163" s="996"/>
      <c r="O163" s="997"/>
      <c r="P163" s="480">
        <f t="shared" si="7"/>
        <v>0</v>
      </c>
      <c r="Q163" s="480">
        <f t="shared" si="8"/>
        <v>0</v>
      </c>
    </row>
    <row r="164" spans="1:17" outlineLevel="1">
      <c r="A164" s="93" t="s">
        <v>0</v>
      </c>
      <c r="B164" s="94" t="s">
        <v>87</v>
      </c>
      <c r="C164" s="95">
        <v>0</v>
      </c>
      <c r="D164" s="95">
        <v>1</v>
      </c>
      <c r="E164" s="95">
        <v>1</v>
      </c>
      <c r="F164" s="95">
        <v>1</v>
      </c>
      <c r="G164" s="95">
        <v>0</v>
      </c>
      <c r="H164" s="95">
        <v>3</v>
      </c>
      <c r="I164" s="95">
        <v>0</v>
      </c>
      <c r="J164" s="95">
        <v>0</v>
      </c>
      <c r="K164" s="95">
        <v>0</v>
      </c>
      <c r="L164" s="95">
        <v>1</v>
      </c>
      <c r="M164" s="95">
        <v>1</v>
      </c>
      <c r="N164" s="95">
        <v>0</v>
      </c>
      <c r="O164" s="555">
        <f>SUM(C164:N164)</f>
        <v>8</v>
      </c>
      <c r="P164" s="480">
        <f t="shared" si="7"/>
        <v>6</v>
      </c>
      <c r="Q164" s="480">
        <f t="shared" si="8"/>
        <v>0</v>
      </c>
    </row>
    <row r="165" spans="1:17" outlineLevel="1">
      <c r="A165" s="93" t="s">
        <v>0</v>
      </c>
      <c r="B165" s="94" t="s">
        <v>88</v>
      </c>
      <c r="C165" s="95">
        <v>0</v>
      </c>
      <c r="D165" s="95">
        <v>0</v>
      </c>
      <c r="E165" s="95">
        <v>1</v>
      </c>
      <c r="F165" s="95">
        <v>0</v>
      </c>
      <c r="G165" s="95">
        <v>0</v>
      </c>
      <c r="H165" s="95">
        <v>0</v>
      </c>
      <c r="I165" s="95">
        <v>0</v>
      </c>
      <c r="J165" s="95">
        <v>1</v>
      </c>
      <c r="K165" s="95">
        <v>0</v>
      </c>
      <c r="L165" s="95">
        <v>0</v>
      </c>
      <c r="M165" s="95">
        <v>0</v>
      </c>
      <c r="N165" s="95">
        <v>0</v>
      </c>
      <c r="O165" s="555">
        <f>SUM(C165:N165)</f>
        <v>2</v>
      </c>
      <c r="P165" s="480">
        <f t="shared" si="7"/>
        <v>1</v>
      </c>
      <c r="Q165" s="480">
        <f t="shared" si="8"/>
        <v>0</v>
      </c>
    </row>
    <row r="166" spans="1:17" outlineLevel="1">
      <c r="A166" s="93" t="s">
        <v>0</v>
      </c>
      <c r="B166" s="94" t="s">
        <v>89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1</v>
      </c>
      <c r="J166" s="95">
        <v>0</v>
      </c>
      <c r="K166" s="95">
        <v>1</v>
      </c>
      <c r="L166" s="95">
        <v>0</v>
      </c>
      <c r="M166" s="95">
        <v>0</v>
      </c>
      <c r="N166" s="95">
        <v>0</v>
      </c>
      <c r="O166" s="555">
        <f>SUM(C166:N166)</f>
        <v>2</v>
      </c>
      <c r="P166" s="480">
        <f t="shared" si="7"/>
        <v>0</v>
      </c>
      <c r="Q166" s="480">
        <f t="shared" si="8"/>
        <v>0</v>
      </c>
    </row>
    <row r="167" spans="1:17" ht="18" customHeight="1" outlineLevel="1">
      <c r="A167" s="990" t="s">
        <v>90</v>
      </c>
      <c r="B167" s="991"/>
      <c r="C167" s="991"/>
      <c r="D167" s="991"/>
      <c r="E167" s="991"/>
      <c r="F167" s="991"/>
      <c r="G167" s="991"/>
      <c r="H167" s="991"/>
      <c r="I167" s="991"/>
      <c r="J167" s="991"/>
      <c r="K167" s="991"/>
      <c r="L167" s="991"/>
      <c r="M167" s="991"/>
      <c r="N167" s="991"/>
      <c r="O167" s="992"/>
      <c r="P167" s="480">
        <f t="shared" si="7"/>
        <v>0</v>
      </c>
      <c r="Q167" s="480">
        <f t="shared" si="8"/>
        <v>0</v>
      </c>
    </row>
    <row r="168" spans="1:17" outlineLevel="1">
      <c r="A168" s="93" t="s">
        <v>0</v>
      </c>
      <c r="B168" s="94" t="s">
        <v>91</v>
      </c>
      <c r="C168" s="95">
        <v>0</v>
      </c>
      <c r="D168" s="95">
        <v>0</v>
      </c>
      <c r="E168" s="95">
        <v>3</v>
      </c>
      <c r="F168" s="95">
        <v>0</v>
      </c>
      <c r="G168" s="95">
        <v>0</v>
      </c>
      <c r="H168" s="95">
        <v>3</v>
      </c>
      <c r="I168" s="95">
        <v>0</v>
      </c>
      <c r="J168" s="95">
        <v>0</v>
      </c>
      <c r="K168" s="95">
        <v>3</v>
      </c>
      <c r="L168" s="95">
        <v>0</v>
      </c>
      <c r="M168" s="95">
        <v>0</v>
      </c>
      <c r="N168" s="95">
        <v>3</v>
      </c>
      <c r="O168" s="555">
        <f>SUM(C168:N168)</f>
        <v>12</v>
      </c>
      <c r="P168" s="480">
        <f t="shared" si="7"/>
        <v>6</v>
      </c>
      <c r="Q168" s="480">
        <f t="shared" si="8"/>
        <v>0</v>
      </c>
    </row>
    <row r="169" spans="1:17" ht="18" customHeight="1" outlineLevel="1">
      <c r="A169" s="1006" t="s">
        <v>92</v>
      </c>
      <c r="B169" s="1007"/>
      <c r="C169" s="1007"/>
      <c r="D169" s="1007"/>
      <c r="E169" s="1007"/>
      <c r="F169" s="1007"/>
      <c r="G169" s="1007"/>
      <c r="H169" s="1007"/>
      <c r="I169" s="1007"/>
      <c r="J169" s="1007"/>
      <c r="K169" s="1007"/>
      <c r="L169" s="1007"/>
      <c r="M169" s="1007"/>
      <c r="N169" s="1007"/>
      <c r="O169" s="1008"/>
      <c r="P169" s="480">
        <f t="shared" si="7"/>
        <v>0</v>
      </c>
      <c r="Q169" s="480">
        <f t="shared" si="8"/>
        <v>0</v>
      </c>
    </row>
    <row r="170" spans="1:17" outlineLevel="1">
      <c r="A170" s="93" t="s">
        <v>0</v>
      </c>
      <c r="B170" s="94" t="s">
        <v>93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1</v>
      </c>
      <c r="N170" s="95">
        <v>0</v>
      </c>
      <c r="O170" s="555">
        <f>SUM(C170:N170)</f>
        <v>1</v>
      </c>
      <c r="P170" s="480">
        <f t="shared" si="7"/>
        <v>0</v>
      </c>
      <c r="Q170" s="480">
        <f t="shared" si="8"/>
        <v>0</v>
      </c>
    </row>
    <row r="171" spans="1:17" ht="18" customHeight="1" outlineLevel="1">
      <c r="A171" s="1012" t="s">
        <v>94</v>
      </c>
      <c r="B171" s="1013"/>
      <c r="C171" s="1013"/>
      <c r="D171" s="1013"/>
      <c r="E171" s="1013"/>
      <c r="F171" s="1013"/>
      <c r="G171" s="1013"/>
      <c r="H171" s="1013"/>
      <c r="I171" s="1013"/>
      <c r="J171" s="1013"/>
      <c r="K171" s="1013"/>
      <c r="L171" s="1013"/>
      <c r="M171" s="1013"/>
      <c r="N171" s="1013"/>
      <c r="O171" s="1014"/>
      <c r="P171" s="480">
        <f t="shared" si="7"/>
        <v>0</v>
      </c>
      <c r="Q171" s="480">
        <f t="shared" si="8"/>
        <v>0</v>
      </c>
    </row>
    <row r="172" spans="1:17" ht="18" customHeight="1" outlineLevel="1">
      <c r="A172" s="1009" t="s">
        <v>95</v>
      </c>
      <c r="B172" s="1010"/>
      <c r="C172" s="1010"/>
      <c r="D172" s="1010"/>
      <c r="E172" s="1010"/>
      <c r="F172" s="1010"/>
      <c r="G172" s="1010"/>
      <c r="H172" s="1010"/>
      <c r="I172" s="1010"/>
      <c r="J172" s="1010"/>
      <c r="K172" s="1010"/>
      <c r="L172" s="1010"/>
      <c r="M172" s="1010"/>
      <c r="N172" s="1010"/>
      <c r="O172" s="1011"/>
      <c r="P172" s="480">
        <f t="shared" si="7"/>
        <v>0</v>
      </c>
      <c r="Q172" s="480">
        <f t="shared" si="8"/>
        <v>0</v>
      </c>
    </row>
    <row r="173" spans="1:17" ht="18" customHeight="1" outlineLevel="1">
      <c r="A173" s="1006" t="s">
        <v>96</v>
      </c>
      <c r="B173" s="1007"/>
      <c r="C173" s="1007"/>
      <c r="D173" s="1007"/>
      <c r="E173" s="1007"/>
      <c r="F173" s="1007"/>
      <c r="G173" s="1007"/>
      <c r="H173" s="1007"/>
      <c r="I173" s="1007"/>
      <c r="J173" s="1007"/>
      <c r="K173" s="1007"/>
      <c r="L173" s="1007"/>
      <c r="M173" s="1007"/>
      <c r="N173" s="1007"/>
      <c r="O173" s="1008"/>
      <c r="P173" s="480">
        <f t="shared" si="7"/>
        <v>0</v>
      </c>
      <c r="Q173" s="480">
        <f t="shared" si="8"/>
        <v>0</v>
      </c>
    </row>
    <row r="174" spans="1:17" ht="51.75" outlineLevel="1">
      <c r="A174" s="93" t="s">
        <v>0</v>
      </c>
      <c r="B174" s="94" t="s">
        <v>97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103">
        <v>0.5</v>
      </c>
      <c r="N174" s="103"/>
      <c r="O174" s="556">
        <f>SUM(C174:N174)</f>
        <v>0.5</v>
      </c>
      <c r="P174" s="480">
        <f t="shared" si="7"/>
        <v>0</v>
      </c>
      <c r="Q174" s="480">
        <f t="shared" si="8"/>
        <v>0</v>
      </c>
    </row>
    <row r="175" spans="1:17" ht="18" customHeight="1" outlineLevel="1">
      <c r="A175" s="1006" t="s">
        <v>96</v>
      </c>
      <c r="B175" s="1007"/>
      <c r="C175" s="1007"/>
      <c r="D175" s="1007"/>
      <c r="E175" s="1007"/>
      <c r="F175" s="1007"/>
      <c r="G175" s="1007"/>
      <c r="H175" s="1007"/>
      <c r="I175" s="1007"/>
      <c r="J175" s="1007"/>
      <c r="K175" s="1007"/>
      <c r="L175" s="1007"/>
      <c r="M175" s="1007"/>
      <c r="N175" s="1007"/>
      <c r="O175" s="1008"/>
      <c r="P175" s="480">
        <f t="shared" si="7"/>
        <v>0</v>
      </c>
      <c r="Q175" s="480">
        <f t="shared" si="8"/>
        <v>0</v>
      </c>
    </row>
    <row r="176" spans="1:17" ht="34.5" outlineLevel="1">
      <c r="A176" s="93" t="s">
        <v>0</v>
      </c>
      <c r="B176" s="94" t="s">
        <v>98</v>
      </c>
      <c r="C176" s="95">
        <f>C191</f>
        <v>0</v>
      </c>
      <c r="D176" s="95">
        <f t="shared" ref="D176:N176" si="12">D191</f>
        <v>2</v>
      </c>
      <c r="E176" s="95">
        <f t="shared" si="12"/>
        <v>1</v>
      </c>
      <c r="F176" s="95">
        <f t="shared" si="12"/>
        <v>1</v>
      </c>
      <c r="G176" s="95">
        <f t="shared" si="12"/>
        <v>0</v>
      </c>
      <c r="H176" s="95">
        <f t="shared" si="12"/>
        <v>1</v>
      </c>
      <c r="I176" s="95">
        <f t="shared" si="12"/>
        <v>1</v>
      </c>
      <c r="J176" s="95">
        <f t="shared" si="12"/>
        <v>2</v>
      </c>
      <c r="K176" s="95">
        <f t="shared" si="12"/>
        <v>2</v>
      </c>
      <c r="L176" s="95">
        <f t="shared" si="12"/>
        <v>1</v>
      </c>
      <c r="M176" s="95">
        <f t="shared" si="12"/>
        <v>0</v>
      </c>
      <c r="N176" s="95">
        <f t="shared" si="12"/>
        <v>0</v>
      </c>
      <c r="O176" s="555">
        <f>SUM(C176:N176)</f>
        <v>11</v>
      </c>
      <c r="P176" s="480">
        <f t="shared" si="7"/>
        <v>5</v>
      </c>
      <c r="Q176" s="480">
        <f t="shared" si="8"/>
        <v>0</v>
      </c>
    </row>
    <row r="177" spans="1:17" ht="18" customHeight="1" outlineLevel="1">
      <c r="A177" s="1006" t="s">
        <v>99</v>
      </c>
      <c r="B177" s="1007"/>
      <c r="C177" s="1007"/>
      <c r="D177" s="1007"/>
      <c r="E177" s="1007"/>
      <c r="F177" s="1007"/>
      <c r="G177" s="1007"/>
      <c r="H177" s="1007"/>
      <c r="I177" s="1007"/>
      <c r="J177" s="1007"/>
      <c r="K177" s="1007"/>
      <c r="L177" s="1007"/>
      <c r="M177" s="1007"/>
      <c r="N177" s="1007"/>
      <c r="O177" s="1008"/>
      <c r="P177" s="480">
        <f t="shared" si="7"/>
        <v>0</v>
      </c>
      <c r="Q177" s="480">
        <f t="shared" si="8"/>
        <v>0</v>
      </c>
    </row>
    <row r="178" spans="1:17" ht="34.5" outlineLevel="1">
      <c r="A178" s="93" t="s">
        <v>0</v>
      </c>
      <c r="B178" s="94" t="s">
        <v>100</v>
      </c>
      <c r="C178" s="95">
        <f>C209</f>
        <v>1</v>
      </c>
      <c r="D178" s="95">
        <f t="shared" ref="D178:N178" si="13">D209</f>
        <v>1</v>
      </c>
      <c r="E178" s="95">
        <f t="shared" si="13"/>
        <v>0</v>
      </c>
      <c r="F178" s="95">
        <f t="shared" si="13"/>
        <v>4</v>
      </c>
      <c r="G178" s="95">
        <f t="shared" si="13"/>
        <v>2</v>
      </c>
      <c r="H178" s="95">
        <f t="shared" si="13"/>
        <v>1</v>
      </c>
      <c r="I178" s="95">
        <f t="shared" si="13"/>
        <v>1</v>
      </c>
      <c r="J178" s="95">
        <f t="shared" si="13"/>
        <v>1</v>
      </c>
      <c r="K178" s="95">
        <f t="shared" si="13"/>
        <v>1</v>
      </c>
      <c r="L178" s="95">
        <f t="shared" si="13"/>
        <v>0</v>
      </c>
      <c r="M178" s="95">
        <f t="shared" si="13"/>
        <v>0</v>
      </c>
      <c r="N178" s="95">
        <f t="shared" si="13"/>
        <v>0</v>
      </c>
      <c r="O178" s="555">
        <f>SUM(C178:N178)</f>
        <v>12</v>
      </c>
      <c r="P178" s="480">
        <f t="shared" si="7"/>
        <v>9</v>
      </c>
      <c r="Q178" s="480">
        <f t="shared" si="8"/>
        <v>1</v>
      </c>
    </row>
    <row r="179" spans="1:17" ht="18" customHeight="1" outlineLevel="1">
      <c r="A179" s="1006" t="s">
        <v>101</v>
      </c>
      <c r="B179" s="1007"/>
      <c r="C179" s="1007"/>
      <c r="D179" s="1007"/>
      <c r="E179" s="1007"/>
      <c r="F179" s="1007"/>
      <c r="G179" s="1007"/>
      <c r="H179" s="1007"/>
      <c r="I179" s="1007"/>
      <c r="J179" s="1007"/>
      <c r="K179" s="1007"/>
      <c r="L179" s="1007"/>
      <c r="M179" s="1007"/>
      <c r="N179" s="1007"/>
      <c r="O179" s="1008"/>
      <c r="P179" s="480">
        <f t="shared" si="7"/>
        <v>0</v>
      </c>
      <c r="Q179" s="480">
        <f t="shared" si="8"/>
        <v>0</v>
      </c>
    </row>
    <row r="180" spans="1:17" ht="34.5" outlineLevel="1">
      <c r="A180" s="93" t="s">
        <v>0</v>
      </c>
      <c r="B180" s="94" t="s">
        <v>102</v>
      </c>
      <c r="C180" s="95">
        <f>C235</f>
        <v>0</v>
      </c>
      <c r="D180" s="95">
        <f t="shared" ref="D180:N180" si="14">D235</f>
        <v>0</v>
      </c>
      <c r="E180" s="95">
        <f t="shared" si="14"/>
        <v>0</v>
      </c>
      <c r="F180" s="95">
        <f t="shared" si="14"/>
        <v>0</v>
      </c>
      <c r="G180" s="95">
        <f t="shared" si="14"/>
        <v>0</v>
      </c>
      <c r="H180" s="95">
        <f t="shared" si="14"/>
        <v>0</v>
      </c>
      <c r="I180" s="95">
        <f t="shared" si="14"/>
        <v>0</v>
      </c>
      <c r="J180" s="95">
        <f t="shared" si="14"/>
        <v>2</v>
      </c>
      <c r="K180" s="95">
        <f t="shared" si="14"/>
        <v>1</v>
      </c>
      <c r="L180" s="95">
        <f t="shared" si="14"/>
        <v>2</v>
      </c>
      <c r="M180" s="95">
        <f t="shared" si="14"/>
        <v>0</v>
      </c>
      <c r="N180" s="95">
        <f t="shared" si="14"/>
        <v>0</v>
      </c>
      <c r="O180" s="555">
        <f>SUM(C180:N180)</f>
        <v>5</v>
      </c>
      <c r="P180" s="480">
        <f t="shared" si="7"/>
        <v>0</v>
      </c>
      <c r="Q180" s="480">
        <f t="shared" si="8"/>
        <v>0</v>
      </c>
    </row>
    <row r="181" spans="1:17" ht="18" customHeight="1">
      <c r="A181" s="1009" t="s">
        <v>103</v>
      </c>
      <c r="B181" s="1010"/>
      <c r="C181" s="1010"/>
      <c r="D181" s="1010"/>
      <c r="E181" s="1010"/>
      <c r="F181" s="1010"/>
      <c r="G181" s="1010"/>
      <c r="H181" s="1010"/>
      <c r="I181" s="1010"/>
      <c r="J181" s="1010"/>
      <c r="K181" s="1010"/>
      <c r="L181" s="1010"/>
      <c r="M181" s="1010"/>
      <c r="N181" s="1010"/>
      <c r="O181" s="1011"/>
      <c r="P181" s="480">
        <f t="shared" si="7"/>
        <v>0</v>
      </c>
      <c r="Q181" s="480">
        <f t="shared" si="8"/>
        <v>0</v>
      </c>
    </row>
    <row r="182" spans="1:17" ht="18" customHeight="1">
      <c r="A182" s="1006" t="s">
        <v>104</v>
      </c>
      <c r="B182" s="1007"/>
      <c r="C182" s="1007"/>
      <c r="D182" s="1007"/>
      <c r="E182" s="1007"/>
      <c r="F182" s="1007"/>
      <c r="G182" s="1007"/>
      <c r="H182" s="1007"/>
      <c r="I182" s="1007"/>
      <c r="J182" s="1007"/>
      <c r="K182" s="1007"/>
      <c r="L182" s="1007"/>
      <c r="M182" s="1007"/>
      <c r="N182" s="1007"/>
      <c r="O182" s="1008"/>
      <c r="P182" s="480">
        <f t="shared" si="7"/>
        <v>0</v>
      </c>
      <c r="Q182" s="480">
        <f t="shared" si="8"/>
        <v>0</v>
      </c>
    </row>
    <row r="183" spans="1:17" ht="18" customHeight="1">
      <c r="A183" s="998" t="s">
        <v>105</v>
      </c>
      <c r="B183" s="999"/>
      <c r="C183" s="999"/>
      <c r="D183" s="999"/>
      <c r="E183" s="999"/>
      <c r="F183" s="999"/>
      <c r="G183" s="999"/>
      <c r="H183" s="999"/>
      <c r="I183" s="999"/>
      <c r="J183" s="999"/>
      <c r="K183" s="999"/>
      <c r="L183" s="999"/>
      <c r="M183" s="999"/>
      <c r="N183" s="999"/>
      <c r="O183" s="1000"/>
      <c r="P183" s="480">
        <f t="shared" si="7"/>
        <v>0</v>
      </c>
      <c r="Q183" s="480">
        <f t="shared" si="8"/>
        <v>0</v>
      </c>
    </row>
    <row r="184" spans="1:17" ht="18" customHeight="1">
      <c r="A184" s="998" t="s">
        <v>106</v>
      </c>
      <c r="B184" s="999"/>
      <c r="C184" s="999"/>
      <c r="D184" s="999"/>
      <c r="E184" s="999"/>
      <c r="F184" s="999"/>
      <c r="G184" s="999"/>
      <c r="H184" s="999"/>
      <c r="I184" s="999"/>
      <c r="J184" s="999"/>
      <c r="K184" s="999"/>
      <c r="L184" s="999"/>
      <c r="M184" s="999"/>
      <c r="N184" s="999"/>
      <c r="O184" s="1000"/>
      <c r="P184" s="480">
        <f t="shared" si="7"/>
        <v>0</v>
      </c>
      <c r="Q184" s="480">
        <f t="shared" si="8"/>
        <v>0</v>
      </c>
    </row>
    <row r="185" spans="1:17" ht="18" customHeight="1" outlineLevel="1">
      <c r="A185" s="1009" t="s">
        <v>19</v>
      </c>
      <c r="B185" s="1010"/>
      <c r="C185" s="1010"/>
      <c r="D185" s="1010"/>
      <c r="E185" s="1010"/>
      <c r="F185" s="1010"/>
      <c r="G185" s="1010"/>
      <c r="H185" s="1010"/>
      <c r="I185" s="1010"/>
      <c r="J185" s="1010"/>
      <c r="K185" s="1010"/>
      <c r="L185" s="1010"/>
      <c r="M185" s="1010"/>
      <c r="N185" s="1010"/>
      <c r="O185" s="1011"/>
      <c r="P185" s="480">
        <f t="shared" si="7"/>
        <v>0</v>
      </c>
      <c r="Q185" s="480">
        <f t="shared" si="8"/>
        <v>0</v>
      </c>
    </row>
    <row r="186" spans="1:17" ht="18" customHeight="1">
      <c r="A186" s="1006" t="s">
        <v>107</v>
      </c>
      <c r="B186" s="1007"/>
      <c r="C186" s="1007"/>
      <c r="D186" s="1007"/>
      <c r="E186" s="1007"/>
      <c r="F186" s="1007"/>
      <c r="G186" s="1007"/>
      <c r="H186" s="1007"/>
      <c r="I186" s="1007"/>
      <c r="J186" s="1007"/>
      <c r="K186" s="1007"/>
      <c r="L186" s="1007"/>
      <c r="M186" s="1007"/>
      <c r="N186" s="1007"/>
      <c r="O186" s="1008"/>
      <c r="P186" s="480">
        <f t="shared" si="7"/>
        <v>0</v>
      </c>
      <c r="Q186" s="480">
        <f t="shared" si="8"/>
        <v>0</v>
      </c>
    </row>
    <row r="187" spans="1:17" ht="18" customHeight="1">
      <c r="A187" s="998" t="s">
        <v>108</v>
      </c>
      <c r="B187" s="999"/>
      <c r="C187" s="999"/>
      <c r="D187" s="999"/>
      <c r="E187" s="999"/>
      <c r="F187" s="999"/>
      <c r="G187" s="999"/>
      <c r="H187" s="999"/>
      <c r="I187" s="999"/>
      <c r="J187" s="999"/>
      <c r="K187" s="999"/>
      <c r="L187" s="999"/>
      <c r="M187" s="999"/>
      <c r="N187" s="999"/>
      <c r="O187" s="1000"/>
      <c r="P187" s="480">
        <f t="shared" si="7"/>
        <v>0</v>
      </c>
      <c r="Q187" s="480">
        <f t="shared" si="8"/>
        <v>0</v>
      </c>
    </row>
    <row r="188" spans="1:17" ht="18" customHeight="1">
      <c r="A188" s="990" t="s">
        <v>109</v>
      </c>
      <c r="B188" s="991"/>
      <c r="C188" s="991"/>
      <c r="D188" s="991"/>
      <c r="E188" s="991"/>
      <c r="F188" s="991"/>
      <c r="G188" s="991"/>
      <c r="H188" s="991"/>
      <c r="I188" s="991"/>
      <c r="J188" s="991"/>
      <c r="K188" s="991"/>
      <c r="L188" s="991"/>
      <c r="M188" s="991"/>
      <c r="N188" s="991"/>
      <c r="O188" s="992"/>
      <c r="P188" s="480">
        <f t="shared" si="7"/>
        <v>0</v>
      </c>
      <c r="Q188" s="480">
        <f t="shared" si="8"/>
        <v>0</v>
      </c>
    </row>
    <row r="189" spans="1:17" ht="18" customHeight="1">
      <c r="A189" s="1001" t="s">
        <v>110</v>
      </c>
      <c r="B189" s="1002"/>
      <c r="C189" s="1002"/>
      <c r="D189" s="1002"/>
      <c r="E189" s="1002"/>
      <c r="F189" s="1002"/>
      <c r="G189" s="1002"/>
      <c r="H189" s="1002"/>
      <c r="I189" s="1002"/>
      <c r="J189" s="1002"/>
      <c r="K189" s="1002"/>
      <c r="L189" s="1002"/>
      <c r="M189" s="1002"/>
      <c r="N189" s="1002"/>
      <c r="O189" s="1003"/>
      <c r="P189" s="480">
        <f t="shared" si="7"/>
        <v>0</v>
      </c>
      <c r="Q189" s="480">
        <f t="shared" si="8"/>
        <v>0</v>
      </c>
    </row>
    <row r="190" spans="1:17">
      <c r="A190" s="93" t="s">
        <v>0</v>
      </c>
      <c r="B190" s="996" t="s">
        <v>111</v>
      </c>
      <c r="C190" s="996"/>
      <c r="D190" s="996"/>
      <c r="E190" s="996"/>
      <c r="F190" s="996"/>
      <c r="G190" s="996"/>
      <c r="H190" s="996"/>
      <c r="I190" s="996"/>
      <c r="J190" s="996"/>
      <c r="K190" s="996"/>
      <c r="L190" s="996"/>
      <c r="M190" s="996"/>
      <c r="N190" s="996"/>
      <c r="O190" s="997"/>
      <c r="P190" s="480">
        <f t="shared" si="7"/>
        <v>0</v>
      </c>
      <c r="Q190" s="480">
        <f t="shared" si="8"/>
        <v>0</v>
      </c>
    </row>
    <row r="191" spans="1:17">
      <c r="A191" s="93" t="s">
        <v>0</v>
      </c>
      <c r="B191" s="99" t="s">
        <v>112</v>
      </c>
      <c r="C191" s="95">
        <v>0</v>
      </c>
      <c r="D191" s="95">
        <v>2</v>
      </c>
      <c r="E191" s="95">
        <v>1</v>
      </c>
      <c r="F191" s="95">
        <v>1</v>
      </c>
      <c r="G191" s="95">
        <v>0</v>
      </c>
      <c r="H191" s="95">
        <v>1</v>
      </c>
      <c r="I191" s="95">
        <v>1</v>
      </c>
      <c r="J191" s="95">
        <v>2</v>
      </c>
      <c r="K191" s="95">
        <v>2</v>
      </c>
      <c r="L191" s="95">
        <v>1</v>
      </c>
      <c r="M191" s="95">
        <v>0</v>
      </c>
      <c r="N191" s="95">
        <v>0</v>
      </c>
      <c r="O191" s="555">
        <f>SUM(C191:N191)</f>
        <v>11</v>
      </c>
      <c r="P191" s="480">
        <f t="shared" si="7"/>
        <v>5</v>
      </c>
      <c r="Q191" s="480">
        <f t="shared" si="8"/>
        <v>0</v>
      </c>
    </row>
    <row r="192" spans="1:17">
      <c r="A192" s="93" t="s">
        <v>0</v>
      </c>
      <c r="B192" s="99" t="s">
        <v>113</v>
      </c>
      <c r="C192" s="95">
        <v>0</v>
      </c>
      <c r="D192" s="95">
        <v>2</v>
      </c>
      <c r="E192" s="95">
        <v>1</v>
      </c>
      <c r="F192" s="95">
        <v>1</v>
      </c>
      <c r="G192" s="95">
        <v>0</v>
      </c>
      <c r="H192" s="95">
        <v>1</v>
      </c>
      <c r="I192" s="95">
        <v>1</v>
      </c>
      <c r="J192" s="95">
        <v>2</v>
      </c>
      <c r="K192" s="95">
        <v>2</v>
      </c>
      <c r="L192" s="95">
        <v>1</v>
      </c>
      <c r="M192" s="95">
        <v>0</v>
      </c>
      <c r="N192" s="95">
        <v>0</v>
      </c>
      <c r="O192" s="555">
        <f>SUM(C192:N192)</f>
        <v>11</v>
      </c>
      <c r="P192" s="480">
        <f t="shared" si="7"/>
        <v>5</v>
      </c>
      <c r="Q192" s="480">
        <f t="shared" si="8"/>
        <v>0</v>
      </c>
    </row>
    <row r="193" spans="1:17">
      <c r="A193" s="93" t="s">
        <v>0</v>
      </c>
      <c r="B193" s="99" t="s">
        <v>114</v>
      </c>
      <c r="C193" s="95">
        <v>0</v>
      </c>
      <c r="D193" s="95">
        <v>0</v>
      </c>
      <c r="E193" s="95">
        <v>0</v>
      </c>
      <c r="F193" s="95">
        <v>1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555">
        <f>SUM(C193:N193)</f>
        <v>1</v>
      </c>
      <c r="P193" s="480">
        <f t="shared" si="7"/>
        <v>1</v>
      </c>
      <c r="Q193" s="480">
        <f t="shared" si="8"/>
        <v>0</v>
      </c>
    </row>
    <row r="194" spans="1:17" outlineLevel="1">
      <c r="A194" s="93" t="s">
        <v>0</v>
      </c>
      <c r="B194" s="996" t="s">
        <v>115</v>
      </c>
      <c r="C194" s="996"/>
      <c r="D194" s="996"/>
      <c r="E194" s="996"/>
      <c r="F194" s="996"/>
      <c r="G194" s="996"/>
      <c r="H194" s="996"/>
      <c r="I194" s="996"/>
      <c r="J194" s="996"/>
      <c r="K194" s="996"/>
      <c r="L194" s="996"/>
      <c r="M194" s="996"/>
      <c r="N194" s="996"/>
      <c r="O194" s="997"/>
      <c r="P194" s="480">
        <f t="shared" si="7"/>
        <v>0</v>
      </c>
      <c r="Q194" s="480">
        <f t="shared" si="8"/>
        <v>0</v>
      </c>
    </row>
    <row r="195" spans="1:17" outlineLevel="1">
      <c r="A195" s="93" t="s">
        <v>0</v>
      </c>
      <c r="B195" s="99" t="s">
        <v>116</v>
      </c>
      <c r="C195" s="95">
        <v>0</v>
      </c>
      <c r="D195" s="95">
        <v>4</v>
      </c>
      <c r="E195" s="95">
        <v>2</v>
      </c>
      <c r="F195" s="95">
        <v>2</v>
      </c>
      <c r="G195" s="95">
        <v>0</v>
      </c>
      <c r="H195" s="95">
        <v>2</v>
      </c>
      <c r="I195" s="95">
        <v>3</v>
      </c>
      <c r="J195" s="95">
        <v>4</v>
      </c>
      <c r="K195" s="95">
        <v>4</v>
      </c>
      <c r="L195" s="95">
        <v>2</v>
      </c>
      <c r="M195" s="95">
        <v>0</v>
      </c>
      <c r="N195" s="95">
        <v>0</v>
      </c>
      <c r="O195" s="555">
        <f>SUM(C195:N195)</f>
        <v>23</v>
      </c>
      <c r="P195" s="480">
        <f t="shared" si="7"/>
        <v>10</v>
      </c>
      <c r="Q195" s="480">
        <f t="shared" si="8"/>
        <v>0</v>
      </c>
    </row>
    <row r="196" spans="1:17" outlineLevel="1">
      <c r="A196" s="93" t="s">
        <v>0</v>
      </c>
      <c r="B196" s="99" t="s">
        <v>117</v>
      </c>
      <c r="C196" s="95">
        <v>0</v>
      </c>
      <c r="D196" s="95">
        <v>4</v>
      </c>
      <c r="E196" s="95">
        <v>2</v>
      </c>
      <c r="F196" s="95">
        <v>2</v>
      </c>
      <c r="G196" s="95">
        <v>0</v>
      </c>
      <c r="H196" s="95">
        <v>2</v>
      </c>
      <c r="I196" s="95">
        <v>3</v>
      </c>
      <c r="J196" s="95">
        <v>4</v>
      </c>
      <c r="K196" s="95">
        <v>4</v>
      </c>
      <c r="L196" s="95">
        <v>2</v>
      </c>
      <c r="M196" s="95">
        <v>0</v>
      </c>
      <c r="N196" s="95">
        <v>0</v>
      </c>
      <c r="O196" s="555">
        <f>SUM(C196:N196)</f>
        <v>23</v>
      </c>
      <c r="P196" s="480">
        <f t="shared" si="7"/>
        <v>10</v>
      </c>
      <c r="Q196" s="480">
        <f t="shared" si="8"/>
        <v>0</v>
      </c>
    </row>
    <row r="197" spans="1:17" outlineLevel="1">
      <c r="A197" s="1001" t="s">
        <v>361</v>
      </c>
      <c r="B197" s="1002"/>
      <c r="C197" s="1002"/>
      <c r="D197" s="1002"/>
      <c r="E197" s="1002"/>
      <c r="F197" s="1002"/>
      <c r="G197" s="1002"/>
      <c r="H197" s="1002"/>
      <c r="I197" s="1002"/>
      <c r="J197" s="1002"/>
      <c r="K197" s="1002"/>
      <c r="L197" s="1002"/>
      <c r="M197" s="1002"/>
      <c r="N197" s="1002"/>
      <c r="O197" s="1003"/>
      <c r="P197" s="480">
        <f t="shared" si="7"/>
        <v>0</v>
      </c>
      <c r="Q197" s="480">
        <f t="shared" si="8"/>
        <v>0</v>
      </c>
    </row>
    <row r="198" spans="1:17" outlineLevel="1">
      <c r="A198" s="484" t="s">
        <v>0</v>
      </c>
      <c r="B198" s="485" t="s">
        <v>362</v>
      </c>
      <c r="C198" s="95">
        <v>0</v>
      </c>
      <c r="D198" s="95">
        <v>0</v>
      </c>
      <c r="E198" s="95">
        <v>20</v>
      </c>
      <c r="F198" s="95">
        <v>10</v>
      </c>
      <c r="G198" s="95">
        <v>10</v>
      </c>
      <c r="H198" s="95">
        <v>0</v>
      </c>
      <c r="I198" s="95">
        <v>10</v>
      </c>
      <c r="J198" s="95">
        <v>11</v>
      </c>
      <c r="K198" s="95">
        <v>20</v>
      </c>
      <c r="L198" s="95">
        <v>20</v>
      </c>
      <c r="M198" s="95">
        <v>10</v>
      </c>
      <c r="N198" s="95">
        <v>0</v>
      </c>
      <c r="O198" s="555">
        <f>SUM(C198:N198)</f>
        <v>111</v>
      </c>
      <c r="P198" s="480">
        <f t="shared" si="7"/>
        <v>40</v>
      </c>
      <c r="Q198" s="480">
        <f t="shared" si="8"/>
        <v>0</v>
      </c>
    </row>
    <row r="199" spans="1:17" ht="18" customHeight="1" outlineLevel="1">
      <c r="A199" s="1001" t="s">
        <v>118</v>
      </c>
      <c r="B199" s="1002"/>
      <c r="C199" s="1002"/>
      <c r="D199" s="1002"/>
      <c r="E199" s="1002"/>
      <c r="F199" s="1002"/>
      <c r="G199" s="1002"/>
      <c r="H199" s="1002"/>
      <c r="I199" s="1002"/>
      <c r="J199" s="1002"/>
      <c r="K199" s="1002"/>
      <c r="L199" s="1002"/>
      <c r="M199" s="1002"/>
      <c r="N199" s="1002"/>
      <c r="O199" s="1003"/>
      <c r="P199" s="480">
        <f t="shared" si="7"/>
        <v>0</v>
      </c>
      <c r="Q199" s="480">
        <f t="shared" si="8"/>
        <v>0</v>
      </c>
    </row>
    <row r="200" spans="1:17" outlineLevel="1">
      <c r="A200" s="93" t="s">
        <v>0</v>
      </c>
      <c r="B200" s="94" t="s">
        <v>119</v>
      </c>
      <c r="C200" s="95">
        <v>27</v>
      </c>
      <c r="D200" s="95">
        <v>27</v>
      </c>
      <c r="E200" s="95">
        <v>0</v>
      </c>
      <c r="F200" s="95">
        <v>108</v>
      </c>
      <c r="G200" s="95">
        <v>54</v>
      </c>
      <c r="H200" s="95">
        <v>27</v>
      </c>
      <c r="I200" s="95">
        <v>27</v>
      </c>
      <c r="J200" s="95">
        <v>27</v>
      </c>
      <c r="K200" s="95">
        <v>27</v>
      </c>
      <c r="L200" s="95">
        <v>0</v>
      </c>
      <c r="M200" s="95">
        <v>0</v>
      </c>
      <c r="N200" s="95">
        <v>0</v>
      </c>
      <c r="O200" s="555">
        <f t="shared" ref="O200:O205" si="15">SUM(C200:N200)</f>
        <v>324</v>
      </c>
      <c r="P200" s="480">
        <f t="shared" si="7"/>
        <v>243</v>
      </c>
      <c r="Q200" s="480">
        <f t="shared" si="8"/>
        <v>27</v>
      </c>
    </row>
    <row r="201" spans="1:17" outlineLevel="1">
      <c r="A201" s="93" t="s">
        <v>0</v>
      </c>
      <c r="B201" s="94" t="s">
        <v>120</v>
      </c>
      <c r="C201" s="95">
        <v>40</v>
      </c>
      <c r="D201" s="95">
        <v>40</v>
      </c>
      <c r="E201" s="95">
        <v>0</v>
      </c>
      <c r="F201" s="95">
        <v>167</v>
      </c>
      <c r="G201" s="95">
        <v>85</v>
      </c>
      <c r="H201" s="95">
        <v>42</v>
      </c>
      <c r="I201" s="95">
        <v>42</v>
      </c>
      <c r="J201" s="95">
        <v>42</v>
      </c>
      <c r="K201" s="95">
        <v>42</v>
      </c>
      <c r="L201" s="95">
        <v>0</v>
      </c>
      <c r="M201" s="95">
        <v>0</v>
      </c>
      <c r="N201" s="95">
        <v>0</v>
      </c>
      <c r="O201" s="555">
        <f t="shared" si="15"/>
        <v>500</v>
      </c>
      <c r="P201" s="480">
        <f t="shared" si="7"/>
        <v>374</v>
      </c>
      <c r="Q201" s="480">
        <f t="shared" si="8"/>
        <v>40</v>
      </c>
    </row>
    <row r="202" spans="1:17" outlineLevel="1">
      <c r="A202" s="93" t="s">
        <v>0</v>
      </c>
      <c r="B202" s="94" t="s">
        <v>121</v>
      </c>
      <c r="C202" s="95">
        <v>5</v>
      </c>
      <c r="D202" s="95">
        <v>5</v>
      </c>
      <c r="E202" s="95">
        <v>0</v>
      </c>
      <c r="F202" s="95">
        <v>20</v>
      </c>
      <c r="G202" s="95">
        <v>10</v>
      </c>
      <c r="H202" s="95">
        <v>5</v>
      </c>
      <c r="I202" s="95">
        <v>5</v>
      </c>
      <c r="J202" s="95">
        <v>5</v>
      </c>
      <c r="K202" s="95">
        <v>5</v>
      </c>
      <c r="L202" s="95">
        <v>0</v>
      </c>
      <c r="M202" s="95">
        <v>0</v>
      </c>
      <c r="N202" s="95">
        <v>0</v>
      </c>
      <c r="O202" s="555">
        <f t="shared" si="15"/>
        <v>60</v>
      </c>
      <c r="P202" s="480">
        <f t="shared" ref="P202:P240" si="16">SUM(C202:H202)</f>
        <v>45</v>
      </c>
      <c r="Q202" s="480">
        <f t="shared" ref="Q202:Q240" si="17">SUM(C202)</f>
        <v>5</v>
      </c>
    </row>
    <row r="203" spans="1:17" outlineLevel="1">
      <c r="A203" s="93" t="s">
        <v>0</v>
      </c>
      <c r="B203" s="94" t="s">
        <v>122</v>
      </c>
      <c r="C203" s="95">
        <v>40</v>
      </c>
      <c r="D203" s="95">
        <v>40</v>
      </c>
      <c r="E203" s="95">
        <v>0</v>
      </c>
      <c r="F203" s="95">
        <v>167</v>
      </c>
      <c r="G203" s="95">
        <v>85</v>
      </c>
      <c r="H203" s="95">
        <v>42</v>
      </c>
      <c r="I203" s="95">
        <v>42</v>
      </c>
      <c r="J203" s="95">
        <v>42</v>
      </c>
      <c r="K203" s="95">
        <v>42</v>
      </c>
      <c r="L203" s="95">
        <v>0</v>
      </c>
      <c r="M203" s="95">
        <v>0</v>
      </c>
      <c r="N203" s="95">
        <v>0</v>
      </c>
      <c r="O203" s="555">
        <f t="shared" si="15"/>
        <v>500</v>
      </c>
      <c r="P203" s="480">
        <f t="shared" si="16"/>
        <v>374</v>
      </c>
      <c r="Q203" s="480">
        <f t="shared" si="17"/>
        <v>40</v>
      </c>
    </row>
    <row r="204" spans="1:17" outlineLevel="1">
      <c r="A204" s="93" t="s">
        <v>0</v>
      </c>
      <c r="B204" s="94" t="s">
        <v>123</v>
      </c>
      <c r="C204" s="95">
        <v>0</v>
      </c>
      <c r="D204" s="95">
        <v>0</v>
      </c>
      <c r="E204" s="95">
        <v>0</v>
      </c>
      <c r="F204" s="95">
        <v>2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555">
        <f t="shared" si="15"/>
        <v>2</v>
      </c>
      <c r="P204" s="480">
        <f t="shared" si="16"/>
        <v>2</v>
      </c>
      <c r="Q204" s="480">
        <f t="shared" si="17"/>
        <v>0</v>
      </c>
    </row>
    <row r="205" spans="1:17" outlineLevel="1">
      <c r="A205" s="93" t="s">
        <v>0</v>
      </c>
      <c r="B205" s="94" t="s">
        <v>124</v>
      </c>
      <c r="C205" s="95">
        <v>0</v>
      </c>
      <c r="D205" s="95">
        <v>0</v>
      </c>
      <c r="E205" s="95">
        <v>1</v>
      </c>
      <c r="F205" s="95">
        <v>0</v>
      </c>
      <c r="G205" s="95">
        <v>0</v>
      </c>
      <c r="H205" s="95">
        <v>1</v>
      </c>
      <c r="I205" s="95">
        <v>0</v>
      </c>
      <c r="J205" s="95">
        <v>0</v>
      </c>
      <c r="K205" s="95">
        <v>1</v>
      </c>
      <c r="L205" s="95">
        <v>0</v>
      </c>
      <c r="M205" s="95">
        <v>0</v>
      </c>
      <c r="N205" s="95">
        <v>0</v>
      </c>
      <c r="O205" s="555">
        <f t="shared" si="15"/>
        <v>3</v>
      </c>
      <c r="P205" s="480">
        <f t="shared" si="16"/>
        <v>2</v>
      </c>
      <c r="Q205" s="480">
        <f t="shared" si="17"/>
        <v>0</v>
      </c>
    </row>
    <row r="206" spans="1:17" ht="18" customHeight="1" outlineLevel="1">
      <c r="A206" s="1001" t="s">
        <v>125</v>
      </c>
      <c r="B206" s="1002"/>
      <c r="C206" s="1002"/>
      <c r="D206" s="1002"/>
      <c r="E206" s="1002"/>
      <c r="F206" s="1002"/>
      <c r="G206" s="1002"/>
      <c r="H206" s="1002"/>
      <c r="I206" s="1002"/>
      <c r="J206" s="1002"/>
      <c r="K206" s="1002"/>
      <c r="L206" s="1002"/>
      <c r="M206" s="1002"/>
      <c r="N206" s="1002"/>
      <c r="O206" s="1003"/>
      <c r="P206" s="480">
        <f t="shared" si="16"/>
        <v>0</v>
      </c>
      <c r="Q206" s="480">
        <f t="shared" si="17"/>
        <v>0</v>
      </c>
    </row>
    <row r="207" spans="1:17" ht="34.5" outlineLevel="1">
      <c r="A207" s="93" t="s">
        <v>0</v>
      </c>
      <c r="B207" s="94" t="s">
        <v>126</v>
      </c>
      <c r="C207" s="95">
        <v>0</v>
      </c>
      <c r="D207" s="95">
        <v>0</v>
      </c>
      <c r="E207" s="95">
        <v>1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2</v>
      </c>
      <c r="N207" s="95">
        <v>1</v>
      </c>
      <c r="O207" s="555">
        <f>SUM(C207:N207)</f>
        <v>4</v>
      </c>
      <c r="P207" s="480">
        <f t="shared" si="16"/>
        <v>1</v>
      </c>
      <c r="Q207" s="480">
        <f t="shared" si="17"/>
        <v>0</v>
      </c>
    </row>
    <row r="208" spans="1:17" ht="18" customHeight="1" outlineLevel="1">
      <c r="A208" s="1001" t="s">
        <v>127</v>
      </c>
      <c r="B208" s="1002"/>
      <c r="C208" s="1002"/>
      <c r="D208" s="1002"/>
      <c r="E208" s="1002"/>
      <c r="F208" s="1002"/>
      <c r="G208" s="1002"/>
      <c r="H208" s="1002"/>
      <c r="I208" s="1002"/>
      <c r="J208" s="1002"/>
      <c r="K208" s="1002"/>
      <c r="L208" s="1002"/>
      <c r="M208" s="1002"/>
      <c r="N208" s="1002"/>
      <c r="O208" s="1003"/>
      <c r="P208" s="480">
        <f t="shared" si="16"/>
        <v>0</v>
      </c>
      <c r="Q208" s="480">
        <f t="shared" si="17"/>
        <v>0</v>
      </c>
    </row>
    <row r="209" spans="1:19" outlineLevel="1">
      <c r="A209" s="93" t="s">
        <v>0</v>
      </c>
      <c r="B209" s="94" t="s">
        <v>128</v>
      </c>
      <c r="C209" s="95">
        <v>1</v>
      </c>
      <c r="D209" s="95">
        <v>1</v>
      </c>
      <c r="E209" s="95">
        <v>0</v>
      </c>
      <c r="F209" s="95">
        <v>4</v>
      </c>
      <c r="G209" s="95">
        <v>2</v>
      </c>
      <c r="H209" s="95">
        <v>1</v>
      </c>
      <c r="I209" s="95">
        <v>1</v>
      </c>
      <c r="J209" s="95">
        <v>1</v>
      </c>
      <c r="K209" s="95">
        <v>1</v>
      </c>
      <c r="L209" s="95">
        <v>0</v>
      </c>
      <c r="M209" s="95">
        <v>0</v>
      </c>
      <c r="N209" s="95">
        <v>0</v>
      </c>
      <c r="O209" s="555">
        <f>SUM(C209:N209)</f>
        <v>12</v>
      </c>
      <c r="P209" s="480">
        <f t="shared" si="16"/>
        <v>9</v>
      </c>
      <c r="Q209" s="480">
        <f t="shared" si="17"/>
        <v>1</v>
      </c>
    </row>
    <row r="210" spans="1:19" outlineLevel="1">
      <c r="A210" s="93" t="s">
        <v>0</v>
      </c>
      <c r="B210" s="94" t="s">
        <v>129</v>
      </c>
      <c r="C210" s="95">
        <v>0</v>
      </c>
      <c r="D210" s="95">
        <v>0</v>
      </c>
      <c r="E210" s="95">
        <v>0</v>
      </c>
      <c r="F210" s="95">
        <v>1</v>
      </c>
      <c r="G210" s="95">
        <v>1</v>
      </c>
      <c r="H210" s="95">
        <v>1</v>
      </c>
      <c r="I210" s="95">
        <v>1</v>
      </c>
      <c r="J210" s="95">
        <v>1</v>
      </c>
      <c r="K210" s="95">
        <v>1</v>
      </c>
      <c r="L210" s="95">
        <v>1</v>
      </c>
      <c r="M210" s="95">
        <v>0</v>
      </c>
      <c r="N210" s="95">
        <v>0</v>
      </c>
      <c r="O210" s="555">
        <f>SUM(C210:N210)</f>
        <v>7</v>
      </c>
      <c r="P210" s="480">
        <f t="shared" si="16"/>
        <v>3</v>
      </c>
      <c r="Q210" s="480">
        <f t="shared" si="17"/>
        <v>0</v>
      </c>
    </row>
    <row r="211" spans="1:19" outlineLevel="1">
      <c r="A211" s="93" t="s">
        <v>0</v>
      </c>
      <c r="B211" s="94" t="s">
        <v>130</v>
      </c>
      <c r="C211" s="95">
        <v>0</v>
      </c>
      <c r="D211" s="95">
        <v>2</v>
      </c>
      <c r="E211" s="95">
        <v>4</v>
      </c>
      <c r="F211" s="95">
        <v>4</v>
      </c>
      <c r="G211" s="95">
        <v>4</v>
      </c>
      <c r="H211" s="95">
        <v>2</v>
      </c>
      <c r="I211" s="95">
        <v>2</v>
      </c>
      <c r="J211" s="95">
        <v>2</v>
      </c>
      <c r="K211" s="95">
        <v>2</v>
      </c>
      <c r="L211" s="95">
        <v>0</v>
      </c>
      <c r="M211" s="95">
        <v>0</v>
      </c>
      <c r="N211" s="95">
        <v>0</v>
      </c>
      <c r="O211" s="555">
        <f>SUM(C211:N211)</f>
        <v>22</v>
      </c>
      <c r="P211" s="480">
        <f t="shared" si="16"/>
        <v>16</v>
      </c>
      <c r="Q211" s="480">
        <f t="shared" si="17"/>
        <v>0</v>
      </c>
    </row>
    <row r="212" spans="1:19" ht="18" customHeight="1" outlineLevel="1">
      <c r="A212" s="1001" t="s">
        <v>131</v>
      </c>
      <c r="B212" s="1002"/>
      <c r="C212" s="1002"/>
      <c r="D212" s="1002"/>
      <c r="E212" s="1002"/>
      <c r="F212" s="1002"/>
      <c r="G212" s="1002"/>
      <c r="H212" s="1002"/>
      <c r="I212" s="1002"/>
      <c r="J212" s="1002"/>
      <c r="K212" s="1002"/>
      <c r="L212" s="1002"/>
      <c r="M212" s="1002"/>
      <c r="N212" s="1002"/>
      <c r="O212" s="1003"/>
      <c r="P212" s="480">
        <f t="shared" si="16"/>
        <v>0</v>
      </c>
      <c r="Q212" s="480">
        <f t="shared" si="17"/>
        <v>0</v>
      </c>
    </row>
    <row r="213" spans="1:19" outlineLevel="1">
      <c r="A213" s="93" t="s">
        <v>0</v>
      </c>
      <c r="B213" s="94" t="s">
        <v>132</v>
      </c>
      <c r="C213" s="95">
        <v>0</v>
      </c>
      <c r="D213" s="95">
        <v>0</v>
      </c>
      <c r="E213" s="95">
        <v>0</v>
      </c>
      <c r="F213" s="95">
        <v>0</v>
      </c>
      <c r="G213" s="95">
        <v>0</v>
      </c>
      <c r="H213" s="95">
        <v>5</v>
      </c>
      <c r="I213" s="95">
        <v>0</v>
      </c>
      <c r="J213" s="95">
        <v>5</v>
      </c>
      <c r="K213" s="95">
        <v>5</v>
      </c>
      <c r="L213" s="95">
        <v>0</v>
      </c>
      <c r="M213" s="95">
        <v>5</v>
      </c>
      <c r="N213" s="95">
        <v>0</v>
      </c>
      <c r="O213" s="555">
        <f>SUM(C213:N213)</f>
        <v>20</v>
      </c>
      <c r="P213" s="480">
        <f t="shared" si="16"/>
        <v>5</v>
      </c>
      <c r="Q213" s="480">
        <f t="shared" si="17"/>
        <v>0</v>
      </c>
    </row>
    <row r="214" spans="1:19" s="727" customFormat="1" outlineLevel="1">
      <c r="A214" s="720" t="s">
        <v>0</v>
      </c>
      <c r="B214" s="721" t="s">
        <v>133</v>
      </c>
      <c r="C214" s="722">
        <v>0</v>
      </c>
      <c r="D214" s="722">
        <v>0</v>
      </c>
      <c r="E214" s="722">
        <v>0</v>
      </c>
      <c r="F214" s="722">
        <v>0</v>
      </c>
      <c r="G214" s="722">
        <v>0</v>
      </c>
      <c r="H214" s="722">
        <v>0</v>
      </c>
      <c r="I214" s="722">
        <v>0</v>
      </c>
      <c r="J214" s="722">
        <v>0</v>
      </c>
      <c r="K214" s="722">
        <v>1</v>
      </c>
      <c r="L214" s="722">
        <v>1</v>
      </c>
      <c r="M214" s="722">
        <v>0</v>
      </c>
      <c r="N214" s="722">
        <v>0</v>
      </c>
      <c r="O214" s="723">
        <f>SUM(C214:N214)</f>
        <v>2</v>
      </c>
      <c r="P214" s="724">
        <f t="shared" si="16"/>
        <v>0</v>
      </c>
      <c r="Q214" s="724">
        <f t="shared" si="17"/>
        <v>0</v>
      </c>
      <c r="R214" s="725"/>
      <c r="S214" s="726" t="s">
        <v>475</v>
      </c>
    </row>
    <row r="215" spans="1:19" s="727" customFormat="1" outlineLevel="1">
      <c r="A215" s="720" t="s">
        <v>0</v>
      </c>
      <c r="B215" s="721" t="s">
        <v>134</v>
      </c>
      <c r="C215" s="722">
        <v>0</v>
      </c>
      <c r="D215" s="722">
        <v>0</v>
      </c>
      <c r="E215" s="722">
        <v>0</v>
      </c>
      <c r="F215" s="722">
        <v>0</v>
      </c>
      <c r="G215" s="722">
        <v>0</v>
      </c>
      <c r="H215" s="722">
        <v>0</v>
      </c>
      <c r="I215" s="722">
        <v>0</v>
      </c>
      <c r="J215" s="722">
        <v>1</v>
      </c>
      <c r="K215" s="722">
        <v>1</v>
      </c>
      <c r="L215" s="722">
        <v>1</v>
      </c>
      <c r="M215" s="722">
        <v>1</v>
      </c>
      <c r="N215" s="722">
        <v>0</v>
      </c>
      <c r="O215" s="723">
        <f>SUM(C215:N215)</f>
        <v>4</v>
      </c>
      <c r="P215" s="724">
        <f t="shared" si="16"/>
        <v>0</v>
      </c>
      <c r="Q215" s="724">
        <f t="shared" si="17"/>
        <v>0</v>
      </c>
      <c r="R215" s="725"/>
      <c r="S215" s="726" t="s">
        <v>475</v>
      </c>
    </row>
    <row r="216" spans="1:19" ht="18" customHeight="1">
      <c r="A216" s="990" t="s">
        <v>135</v>
      </c>
      <c r="B216" s="1004"/>
      <c r="C216" s="1004"/>
      <c r="D216" s="1004"/>
      <c r="E216" s="1004"/>
      <c r="F216" s="1004"/>
      <c r="G216" s="1004"/>
      <c r="H216" s="1004"/>
      <c r="I216" s="1004"/>
      <c r="J216" s="1004"/>
      <c r="K216" s="1004"/>
      <c r="L216" s="1004"/>
      <c r="M216" s="1004"/>
      <c r="N216" s="1004"/>
      <c r="O216" s="1005"/>
      <c r="P216" s="480">
        <f t="shared" si="16"/>
        <v>0</v>
      </c>
      <c r="Q216" s="480">
        <f t="shared" si="17"/>
        <v>0</v>
      </c>
    </row>
    <row r="217" spans="1:19" ht="18" customHeight="1">
      <c r="A217" s="1001" t="s">
        <v>136</v>
      </c>
      <c r="B217" s="1002"/>
      <c r="C217" s="1002"/>
      <c r="D217" s="1002"/>
      <c r="E217" s="1002"/>
      <c r="F217" s="1002"/>
      <c r="G217" s="1002"/>
      <c r="H217" s="1002"/>
      <c r="I217" s="1002"/>
      <c r="J217" s="1002"/>
      <c r="K217" s="1002"/>
      <c r="L217" s="1002"/>
      <c r="M217" s="1002"/>
      <c r="N217" s="1002"/>
      <c r="O217" s="1003"/>
      <c r="P217" s="480">
        <f t="shared" si="16"/>
        <v>0</v>
      </c>
      <c r="Q217" s="480">
        <f t="shared" si="17"/>
        <v>0</v>
      </c>
    </row>
    <row r="218" spans="1:19">
      <c r="A218" s="93" t="s">
        <v>0</v>
      </c>
      <c r="B218" s="94" t="s">
        <v>137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555">
        <f>SUM(C218:N218)</f>
        <v>0</v>
      </c>
      <c r="P218" s="480">
        <f t="shared" si="16"/>
        <v>0</v>
      </c>
      <c r="Q218" s="480">
        <f t="shared" si="17"/>
        <v>0</v>
      </c>
    </row>
    <row r="219" spans="1:19" outlineLevel="1">
      <c r="A219" s="93" t="s">
        <v>0</v>
      </c>
      <c r="B219" s="94" t="s">
        <v>138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555">
        <f>SUM(C219:N219)</f>
        <v>0</v>
      </c>
      <c r="P219" s="480">
        <f t="shared" si="16"/>
        <v>0</v>
      </c>
      <c r="Q219" s="480">
        <f t="shared" si="17"/>
        <v>0</v>
      </c>
    </row>
    <row r="220" spans="1:19" outlineLevel="1">
      <c r="A220" s="93" t="s">
        <v>0</v>
      </c>
      <c r="B220" s="94" t="s">
        <v>130</v>
      </c>
      <c r="C220" s="95">
        <v>0</v>
      </c>
      <c r="D220" s="95">
        <v>0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0</v>
      </c>
      <c r="L220" s="95">
        <v>0</v>
      </c>
      <c r="M220" s="95">
        <v>0</v>
      </c>
      <c r="N220" s="95">
        <v>0</v>
      </c>
      <c r="O220" s="555">
        <f>SUM(C220:N220)</f>
        <v>0</v>
      </c>
      <c r="P220" s="480">
        <f t="shared" si="16"/>
        <v>0</v>
      </c>
      <c r="Q220" s="480">
        <f t="shared" si="17"/>
        <v>0</v>
      </c>
    </row>
    <row r="221" spans="1:19" outlineLevel="1">
      <c r="A221" s="93" t="s">
        <v>0</v>
      </c>
      <c r="B221" s="94" t="s">
        <v>139</v>
      </c>
      <c r="C221" s="95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555">
        <f>SUM(C221:N221)</f>
        <v>0</v>
      </c>
      <c r="P221" s="480">
        <f t="shared" si="16"/>
        <v>0</v>
      </c>
      <c r="Q221" s="480">
        <f t="shared" si="17"/>
        <v>0</v>
      </c>
    </row>
    <row r="222" spans="1:19" ht="18" customHeight="1" outlineLevel="1">
      <c r="A222" s="998" t="s">
        <v>140</v>
      </c>
      <c r="B222" s="999"/>
      <c r="C222" s="999"/>
      <c r="D222" s="999"/>
      <c r="E222" s="999"/>
      <c r="F222" s="999"/>
      <c r="G222" s="999"/>
      <c r="H222" s="999"/>
      <c r="I222" s="999"/>
      <c r="J222" s="999"/>
      <c r="K222" s="999"/>
      <c r="L222" s="999"/>
      <c r="M222" s="999"/>
      <c r="N222" s="999"/>
      <c r="O222" s="1000"/>
      <c r="P222" s="480">
        <f t="shared" si="16"/>
        <v>0</v>
      </c>
      <c r="Q222" s="480">
        <f t="shared" si="17"/>
        <v>0</v>
      </c>
    </row>
    <row r="223" spans="1:19" ht="18" customHeight="1" outlineLevel="1">
      <c r="A223" s="990" t="s">
        <v>141</v>
      </c>
      <c r="B223" s="991"/>
      <c r="C223" s="991"/>
      <c r="D223" s="991"/>
      <c r="E223" s="991"/>
      <c r="F223" s="991"/>
      <c r="G223" s="991"/>
      <c r="H223" s="991"/>
      <c r="I223" s="991"/>
      <c r="J223" s="991"/>
      <c r="K223" s="991"/>
      <c r="L223" s="991"/>
      <c r="M223" s="991"/>
      <c r="N223" s="991"/>
      <c r="O223" s="992"/>
      <c r="P223" s="480">
        <f t="shared" si="16"/>
        <v>0</v>
      </c>
      <c r="Q223" s="480">
        <f t="shared" si="17"/>
        <v>0</v>
      </c>
    </row>
    <row r="224" spans="1:19" outlineLevel="1">
      <c r="A224" s="93" t="s">
        <v>0</v>
      </c>
      <c r="B224" s="94" t="s">
        <v>142</v>
      </c>
      <c r="C224" s="95">
        <v>0</v>
      </c>
      <c r="D224" s="95">
        <v>0</v>
      </c>
      <c r="E224" s="95">
        <v>0</v>
      </c>
      <c r="F224" s="95">
        <v>1</v>
      </c>
      <c r="G224" s="95">
        <v>1</v>
      </c>
      <c r="H224" s="95">
        <v>1</v>
      </c>
      <c r="I224" s="95">
        <v>1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555">
        <f>SUM(C224:N224)</f>
        <v>4</v>
      </c>
      <c r="P224" s="480">
        <f t="shared" si="16"/>
        <v>3</v>
      </c>
      <c r="Q224" s="480">
        <f t="shared" si="17"/>
        <v>0</v>
      </c>
    </row>
    <row r="225" spans="1:17" outlineLevel="1">
      <c r="A225" s="93" t="s">
        <v>0</v>
      </c>
      <c r="B225" s="94" t="s">
        <v>143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1</v>
      </c>
      <c r="K225" s="95">
        <v>1</v>
      </c>
      <c r="L225" s="95">
        <v>1</v>
      </c>
      <c r="M225" s="95">
        <v>1</v>
      </c>
      <c r="N225" s="95">
        <v>0</v>
      </c>
      <c r="O225" s="555">
        <f>SUM(C225:N225)</f>
        <v>4</v>
      </c>
      <c r="P225" s="480">
        <f t="shared" si="16"/>
        <v>0</v>
      </c>
      <c r="Q225" s="480">
        <f t="shared" si="17"/>
        <v>0</v>
      </c>
    </row>
    <row r="226" spans="1:17" ht="18" customHeight="1" outlineLevel="1">
      <c r="A226" s="990" t="s">
        <v>144</v>
      </c>
      <c r="B226" s="991"/>
      <c r="C226" s="991"/>
      <c r="D226" s="991"/>
      <c r="E226" s="991"/>
      <c r="F226" s="991"/>
      <c r="G226" s="991"/>
      <c r="H226" s="991"/>
      <c r="I226" s="991"/>
      <c r="J226" s="991"/>
      <c r="K226" s="991"/>
      <c r="L226" s="991"/>
      <c r="M226" s="991"/>
      <c r="N226" s="991"/>
      <c r="O226" s="992"/>
      <c r="P226" s="480">
        <f t="shared" si="16"/>
        <v>0</v>
      </c>
      <c r="Q226" s="480">
        <f t="shared" si="17"/>
        <v>0</v>
      </c>
    </row>
    <row r="227" spans="1:17" ht="34.5" outlineLevel="1">
      <c r="A227" s="93" t="s">
        <v>0</v>
      </c>
      <c r="B227" s="94" t="s">
        <v>145</v>
      </c>
      <c r="C227" s="95">
        <v>0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1</v>
      </c>
      <c r="N227" s="95">
        <v>0</v>
      </c>
      <c r="O227" s="555">
        <f>SUM(C227:N227)</f>
        <v>1</v>
      </c>
      <c r="P227" s="480">
        <f t="shared" si="16"/>
        <v>0</v>
      </c>
      <c r="Q227" s="480">
        <f t="shared" si="17"/>
        <v>0</v>
      </c>
    </row>
    <row r="228" spans="1:17" ht="18" customHeight="1" outlineLevel="1">
      <c r="A228" s="990" t="s">
        <v>146</v>
      </c>
      <c r="B228" s="991"/>
      <c r="C228" s="991"/>
      <c r="D228" s="991"/>
      <c r="E228" s="991"/>
      <c r="F228" s="991"/>
      <c r="G228" s="991"/>
      <c r="H228" s="991"/>
      <c r="I228" s="991"/>
      <c r="J228" s="991"/>
      <c r="K228" s="991"/>
      <c r="L228" s="991"/>
      <c r="M228" s="991"/>
      <c r="N228" s="991"/>
      <c r="O228" s="992"/>
      <c r="P228" s="480">
        <f t="shared" si="16"/>
        <v>0</v>
      </c>
      <c r="Q228" s="480">
        <f t="shared" si="17"/>
        <v>0</v>
      </c>
    </row>
    <row r="229" spans="1:17" outlineLevel="1">
      <c r="A229" s="93" t="s">
        <v>0</v>
      </c>
      <c r="B229" s="94" t="s">
        <v>147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555">
        <f>SUM(C229:N229)</f>
        <v>0</v>
      </c>
      <c r="P229" s="480">
        <f t="shared" si="16"/>
        <v>0</v>
      </c>
      <c r="Q229" s="480">
        <f t="shared" si="17"/>
        <v>0</v>
      </c>
    </row>
    <row r="230" spans="1:17" outlineLevel="1">
      <c r="A230" s="93" t="s">
        <v>0</v>
      </c>
      <c r="B230" s="94" t="s">
        <v>148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555">
        <f>SUM(C230:N230)</f>
        <v>0</v>
      </c>
      <c r="P230" s="480">
        <f t="shared" si="16"/>
        <v>0</v>
      </c>
      <c r="Q230" s="480">
        <f t="shared" si="17"/>
        <v>0</v>
      </c>
    </row>
    <row r="231" spans="1:17" ht="18" customHeight="1">
      <c r="A231" s="993" t="s">
        <v>149</v>
      </c>
      <c r="B231" s="994"/>
      <c r="C231" s="994"/>
      <c r="D231" s="994"/>
      <c r="E231" s="994"/>
      <c r="F231" s="994"/>
      <c r="G231" s="994"/>
      <c r="H231" s="994"/>
      <c r="I231" s="994"/>
      <c r="J231" s="994"/>
      <c r="K231" s="994"/>
      <c r="L231" s="994"/>
      <c r="M231" s="994"/>
      <c r="N231" s="994"/>
      <c r="O231" s="995"/>
      <c r="P231" s="480">
        <f t="shared" si="16"/>
        <v>0</v>
      </c>
      <c r="Q231" s="480">
        <f t="shared" si="17"/>
        <v>0</v>
      </c>
    </row>
    <row r="232" spans="1:17" ht="18" customHeight="1">
      <c r="A232" s="990" t="s">
        <v>150</v>
      </c>
      <c r="B232" s="991"/>
      <c r="C232" s="991"/>
      <c r="D232" s="991"/>
      <c r="E232" s="991"/>
      <c r="F232" s="991"/>
      <c r="G232" s="991"/>
      <c r="H232" s="991"/>
      <c r="I232" s="991"/>
      <c r="J232" s="991"/>
      <c r="K232" s="991"/>
      <c r="L232" s="991"/>
      <c r="M232" s="991"/>
      <c r="N232" s="991"/>
      <c r="O232" s="992"/>
      <c r="P232" s="480">
        <f t="shared" si="16"/>
        <v>0</v>
      </c>
      <c r="Q232" s="480">
        <f t="shared" si="17"/>
        <v>0</v>
      </c>
    </row>
    <row r="233" spans="1:17">
      <c r="A233" s="93" t="s">
        <v>0</v>
      </c>
      <c r="B233" s="996" t="s">
        <v>151</v>
      </c>
      <c r="C233" s="996"/>
      <c r="D233" s="996"/>
      <c r="E233" s="996"/>
      <c r="F233" s="996"/>
      <c r="G233" s="996"/>
      <c r="H233" s="996"/>
      <c r="I233" s="996"/>
      <c r="J233" s="996"/>
      <c r="K233" s="996"/>
      <c r="L233" s="996"/>
      <c r="M233" s="996"/>
      <c r="N233" s="996"/>
      <c r="O233" s="997"/>
      <c r="P233" s="480">
        <f t="shared" si="16"/>
        <v>0</v>
      </c>
      <c r="Q233" s="480">
        <f t="shared" si="17"/>
        <v>0</v>
      </c>
    </row>
    <row r="234" spans="1:17">
      <c r="A234" s="93" t="s">
        <v>0</v>
      </c>
      <c r="B234" s="99" t="s">
        <v>152</v>
      </c>
      <c r="C234" s="95">
        <v>0</v>
      </c>
      <c r="D234" s="95">
        <v>0</v>
      </c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555">
        <f>SUM(C234:N234)</f>
        <v>0</v>
      </c>
      <c r="P234" s="480">
        <f t="shared" si="16"/>
        <v>0</v>
      </c>
      <c r="Q234" s="480">
        <f t="shared" si="17"/>
        <v>0</v>
      </c>
    </row>
    <row r="235" spans="1:17" outlineLevel="1">
      <c r="A235" s="93" t="s">
        <v>0</v>
      </c>
      <c r="B235" s="99" t="s">
        <v>153</v>
      </c>
      <c r="C235" s="95">
        <v>0</v>
      </c>
      <c r="D235" s="95">
        <v>0</v>
      </c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2</v>
      </c>
      <c r="K235" s="95">
        <v>1</v>
      </c>
      <c r="L235" s="95">
        <v>2</v>
      </c>
      <c r="M235" s="95">
        <v>0</v>
      </c>
      <c r="N235" s="95">
        <v>0</v>
      </c>
      <c r="O235" s="555">
        <f>SUM(C235:N235)</f>
        <v>5</v>
      </c>
      <c r="P235" s="480">
        <f t="shared" si="16"/>
        <v>0</v>
      </c>
      <c r="Q235" s="480">
        <f t="shared" si="17"/>
        <v>0</v>
      </c>
    </row>
    <row r="236" spans="1:17" outlineLevel="1">
      <c r="A236" s="93" t="s">
        <v>0</v>
      </c>
      <c r="B236" s="94" t="s">
        <v>154</v>
      </c>
      <c r="C236" s="95">
        <v>0</v>
      </c>
      <c r="D236" s="95">
        <v>0</v>
      </c>
      <c r="E236" s="95">
        <v>0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5</v>
      </c>
      <c r="N236" s="95">
        <v>0</v>
      </c>
      <c r="O236" s="555">
        <f>SUM(C236:N236)</f>
        <v>5</v>
      </c>
      <c r="P236" s="480">
        <f t="shared" si="16"/>
        <v>0</v>
      </c>
      <c r="Q236" s="480">
        <f t="shared" si="17"/>
        <v>0</v>
      </c>
    </row>
    <row r="237" spans="1:17" ht="18" customHeight="1" outlineLevel="1">
      <c r="A237" s="998" t="s">
        <v>155</v>
      </c>
      <c r="B237" s="999"/>
      <c r="C237" s="999"/>
      <c r="D237" s="999"/>
      <c r="E237" s="999"/>
      <c r="F237" s="999"/>
      <c r="G237" s="999"/>
      <c r="H237" s="999"/>
      <c r="I237" s="999"/>
      <c r="J237" s="999"/>
      <c r="K237" s="999"/>
      <c r="L237" s="999"/>
      <c r="M237" s="999"/>
      <c r="N237" s="999"/>
      <c r="O237" s="1000"/>
      <c r="P237" s="480">
        <f t="shared" si="16"/>
        <v>0</v>
      </c>
      <c r="Q237" s="480">
        <f t="shared" si="17"/>
        <v>0</v>
      </c>
    </row>
    <row r="238" spans="1:17" ht="18" customHeight="1" outlineLevel="1">
      <c r="A238" s="990" t="s">
        <v>156</v>
      </c>
      <c r="B238" s="991"/>
      <c r="C238" s="991"/>
      <c r="D238" s="991"/>
      <c r="E238" s="991"/>
      <c r="F238" s="991"/>
      <c r="G238" s="991"/>
      <c r="H238" s="991"/>
      <c r="I238" s="991"/>
      <c r="J238" s="991"/>
      <c r="K238" s="991"/>
      <c r="L238" s="991"/>
      <c r="M238" s="991"/>
      <c r="N238" s="991"/>
      <c r="O238" s="992"/>
      <c r="P238" s="480">
        <f t="shared" si="16"/>
        <v>0</v>
      </c>
      <c r="Q238" s="480">
        <f t="shared" si="17"/>
        <v>0</v>
      </c>
    </row>
    <row r="239" spans="1:17" outlineLevel="1">
      <c r="A239" s="93" t="s">
        <v>0</v>
      </c>
      <c r="B239" s="94" t="s">
        <v>157</v>
      </c>
      <c r="C239" s="95">
        <v>0</v>
      </c>
      <c r="D239" s="95">
        <v>0</v>
      </c>
      <c r="E239" s="95">
        <v>2</v>
      </c>
      <c r="F239" s="95">
        <v>2</v>
      </c>
      <c r="G239" s="95">
        <v>2</v>
      </c>
      <c r="H239" s="95">
        <v>2</v>
      </c>
      <c r="I239" s="95">
        <v>2</v>
      </c>
      <c r="J239" s="95">
        <v>2</v>
      </c>
      <c r="K239" s="95">
        <v>2</v>
      </c>
      <c r="L239" s="95">
        <v>3</v>
      </c>
      <c r="M239" s="95">
        <v>3</v>
      </c>
      <c r="N239" s="95">
        <v>0</v>
      </c>
      <c r="O239" s="555">
        <f>SUM(C239:N239)</f>
        <v>20</v>
      </c>
      <c r="P239" s="480">
        <f t="shared" si="16"/>
        <v>8</v>
      </c>
      <c r="Q239" s="480">
        <f t="shared" si="17"/>
        <v>0</v>
      </c>
    </row>
    <row r="240" spans="1:17" ht="22.5" customHeight="1" outlineLevel="1" thickBot="1">
      <c r="A240" s="104" t="s">
        <v>0</v>
      </c>
      <c r="B240" s="105" t="s">
        <v>158</v>
      </c>
      <c r="C240" s="106">
        <v>0</v>
      </c>
      <c r="D240" s="106">
        <v>2</v>
      </c>
      <c r="E240" s="106">
        <v>2</v>
      </c>
      <c r="F240" s="106">
        <v>2</v>
      </c>
      <c r="G240" s="106">
        <v>2</v>
      </c>
      <c r="H240" s="106">
        <v>2</v>
      </c>
      <c r="I240" s="106">
        <v>2</v>
      </c>
      <c r="J240" s="106">
        <v>2</v>
      </c>
      <c r="K240" s="106">
        <v>2</v>
      </c>
      <c r="L240" s="106">
        <v>2</v>
      </c>
      <c r="M240" s="106">
        <v>2</v>
      </c>
      <c r="N240" s="106">
        <v>0</v>
      </c>
      <c r="O240" s="558">
        <f>SUM(C240:N240)</f>
        <v>20</v>
      </c>
      <c r="P240" s="480">
        <f t="shared" si="16"/>
        <v>10</v>
      </c>
      <c r="Q240" s="480">
        <f t="shared" si="17"/>
        <v>0</v>
      </c>
    </row>
    <row r="241" ht="22.5" customHeight="1"/>
    <row r="242" ht="22.5" customHeight="1"/>
  </sheetData>
  <mergeCells count="110">
    <mergeCell ref="A5:O5"/>
    <mergeCell ref="A6:O6"/>
    <mergeCell ref="A7:O7"/>
    <mergeCell ref="A8:O8"/>
    <mergeCell ref="A10:O10"/>
    <mergeCell ref="A12:O12"/>
    <mergeCell ref="A1:O1"/>
    <mergeCell ref="A2:C2"/>
    <mergeCell ref="D2:H2"/>
    <mergeCell ref="I2:O2"/>
    <mergeCell ref="A3:A4"/>
    <mergeCell ref="B3:B4"/>
    <mergeCell ref="C3:O3"/>
    <mergeCell ref="A28:O28"/>
    <mergeCell ref="A30:O30"/>
    <mergeCell ref="A32:O32"/>
    <mergeCell ref="A35:O35"/>
    <mergeCell ref="A38:O38"/>
    <mergeCell ref="A14:O14"/>
    <mergeCell ref="A16:O16"/>
    <mergeCell ref="A18:O18"/>
    <mergeCell ref="A24:O24"/>
    <mergeCell ref="A25:O25"/>
    <mergeCell ref="A26:O26"/>
    <mergeCell ref="A66:O66"/>
    <mergeCell ref="A69:O69"/>
    <mergeCell ref="A70:O70"/>
    <mergeCell ref="A71:O71"/>
    <mergeCell ref="A73:O73"/>
    <mergeCell ref="A75:O75"/>
    <mergeCell ref="A39:O39"/>
    <mergeCell ref="B40:O40"/>
    <mergeCell ref="A45:O45"/>
    <mergeCell ref="A58:O58"/>
    <mergeCell ref="A59:O59"/>
    <mergeCell ref="A62:O62"/>
    <mergeCell ref="A86:O86"/>
    <mergeCell ref="A87:O87"/>
    <mergeCell ref="A88:O88"/>
    <mergeCell ref="A91:O91"/>
    <mergeCell ref="A92:O92"/>
    <mergeCell ref="A93:O93"/>
    <mergeCell ref="A76:O76"/>
    <mergeCell ref="A77:O77"/>
    <mergeCell ref="A78:O78"/>
    <mergeCell ref="A80:O80"/>
    <mergeCell ref="A82:O82"/>
    <mergeCell ref="A84:O84"/>
    <mergeCell ref="A119:O119"/>
    <mergeCell ref="B120:O120"/>
    <mergeCell ref="B122:O122"/>
    <mergeCell ref="A126:O126"/>
    <mergeCell ref="B127:O127"/>
    <mergeCell ref="B129:O129"/>
    <mergeCell ref="B94:O94"/>
    <mergeCell ref="A99:O99"/>
    <mergeCell ref="A101:O101"/>
    <mergeCell ref="A103:O103"/>
    <mergeCell ref="A111:O111"/>
    <mergeCell ref="A118:O118"/>
    <mergeCell ref="A143:O143"/>
    <mergeCell ref="A145:O145"/>
    <mergeCell ref="A146:O146"/>
    <mergeCell ref="A147:O147"/>
    <mergeCell ref="A148:O148"/>
    <mergeCell ref="B149:O149"/>
    <mergeCell ref="A132:O132"/>
    <mergeCell ref="A135:O135"/>
    <mergeCell ref="A137:O137"/>
    <mergeCell ref="A138:O138"/>
    <mergeCell ref="A139:O139"/>
    <mergeCell ref="A141:O141"/>
    <mergeCell ref="A172:O172"/>
    <mergeCell ref="A173:O173"/>
    <mergeCell ref="A175:O175"/>
    <mergeCell ref="A177:O177"/>
    <mergeCell ref="A179:O179"/>
    <mergeCell ref="A181:O181"/>
    <mergeCell ref="A154:O154"/>
    <mergeCell ref="A162:O162"/>
    <mergeCell ref="B163:O163"/>
    <mergeCell ref="A167:O167"/>
    <mergeCell ref="A169:O169"/>
    <mergeCell ref="A171:O171"/>
    <mergeCell ref="A188:O188"/>
    <mergeCell ref="A189:O189"/>
    <mergeCell ref="B190:O190"/>
    <mergeCell ref="B194:O194"/>
    <mergeCell ref="A199:O199"/>
    <mergeCell ref="A206:O206"/>
    <mergeCell ref="A182:O182"/>
    <mergeCell ref="A183:O183"/>
    <mergeCell ref="A184:O184"/>
    <mergeCell ref="A185:O185"/>
    <mergeCell ref="A186:O186"/>
    <mergeCell ref="A187:O187"/>
    <mergeCell ref="A197:O197"/>
    <mergeCell ref="A238:O238"/>
    <mergeCell ref="A226:O226"/>
    <mergeCell ref="A228:O228"/>
    <mergeCell ref="A231:O231"/>
    <mergeCell ref="A232:O232"/>
    <mergeCell ref="B233:O233"/>
    <mergeCell ref="A237:O237"/>
    <mergeCell ref="A208:O208"/>
    <mergeCell ref="A212:O212"/>
    <mergeCell ref="A216:O216"/>
    <mergeCell ref="A217:O217"/>
    <mergeCell ref="A222:O222"/>
    <mergeCell ref="A223:O223"/>
  </mergeCells>
  <dataValidations count="1">
    <dataValidation type="whole" showErrorMessage="1" errorTitle="Target Entry" error="Please ENTER valid data!" promptTitle="Target Entry" prompt="Accepted range is from 0 to 999,999" sqref="C195:N196 C198:N198 C72:N72 C67:N68 C74:N74 C60:N61 C41:N44 C63:N65 C36:N37 C33:N34 C31:N31 C29:N29 C27:N27 C15:N15 C17:N17 C9:N9 C13:N13 C11:N11 C19:N23 C89:N90 C174:L174 C102:N102 C104:N110 C100:N100 C123:N125 C121:N121 C144:N144 C128:N128 C130:N131 C133:N134 C140:N140 C164:N166 C176:N176 C150:N153 C155:N161 C79:N79 C170:N170 C168:N168 C218:N221 C136:N136 C191:N193 C178:N178 C180:N180 C46:N57 C200:N205 C207:N207 C209:N211 C213:N215 C112:N117 C224:N225 C227:N227 C229:N230 C234:N236 C239:N240 C85:N85 C95:N98 C83:N83">
      <formula1>0</formula1>
      <formula2>999999</formula2>
    </dataValidation>
  </dataValidations>
  <pageMargins left="0.25" right="0.25" top="0.4" bottom="0.25" header="0.3" footer="0.05"/>
  <pageSetup paperSize="9" scale="55" orientation="landscape" horizontalDpi="300" verticalDpi="300" r:id="rId1"/>
  <headerFooter>
    <oddFooter>Page &amp;P of &amp;N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[1]LU!#REF!</xm:f>
          </x14:formula1>
          <xm:sqref>D2:H2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2"/>
  <sheetViews>
    <sheetView zoomScale="85" zoomScaleNormal="85" workbookViewId="0">
      <pane ySplit="4" topLeftCell="A208" activePane="bottomLeft" state="frozen"/>
      <selection pane="bottomLeft" activeCell="B224" sqref="B224"/>
    </sheetView>
  </sheetViews>
  <sheetFormatPr defaultColWidth="20.42578125" defaultRowHeight="17.25" outlineLevelRow="1"/>
  <cols>
    <col min="1" max="1" width="15.28515625" style="90" customWidth="1"/>
    <col min="2" max="2" width="77.140625" style="90" customWidth="1"/>
    <col min="3" max="13" width="8.5703125" style="90" customWidth="1"/>
    <col min="14" max="14" width="9.28515625" style="90" customWidth="1"/>
    <col min="15" max="15" width="9.42578125" style="108" customWidth="1"/>
    <col min="16" max="16" width="23.28515625" style="90" hidden="1" customWidth="1"/>
    <col min="17" max="17" width="11" style="479" bestFit="1" customWidth="1"/>
    <col min="18" max="18" width="13.42578125" style="544" customWidth="1"/>
    <col min="19" max="19" width="15" style="544" customWidth="1"/>
    <col min="20" max="16384" width="20.42578125" style="90"/>
  </cols>
  <sheetData>
    <row r="1" spans="1:19" ht="35.25" customHeight="1">
      <c r="A1" s="1021" t="s">
        <v>463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3"/>
    </row>
    <row r="2" spans="1:19" ht="17.25" customHeight="1">
      <c r="A2" s="1024"/>
      <c r="B2" s="1025"/>
      <c r="C2" s="1026"/>
      <c r="D2" s="1027" t="s">
        <v>162</v>
      </c>
      <c r="E2" s="1027"/>
      <c r="F2" s="1027"/>
      <c r="G2" s="1027"/>
      <c r="H2" s="1027"/>
      <c r="I2" s="1028"/>
      <c r="J2" s="1025"/>
      <c r="K2" s="1025"/>
      <c r="L2" s="1025"/>
      <c r="M2" s="1025"/>
      <c r="N2" s="1025"/>
      <c r="O2" s="1029"/>
    </row>
    <row r="3" spans="1:19">
      <c r="A3" s="1030" t="s">
        <v>159</v>
      </c>
      <c r="B3" s="1031" t="s">
        <v>160</v>
      </c>
      <c r="C3" s="1031" t="s">
        <v>177</v>
      </c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2"/>
    </row>
    <row r="4" spans="1:19" ht="45" customHeight="1">
      <c r="A4" s="1030"/>
      <c r="B4" s="1031"/>
      <c r="C4" s="91" t="s">
        <v>254</v>
      </c>
      <c r="D4" s="478" t="s">
        <v>255</v>
      </c>
      <c r="E4" s="483" t="s">
        <v>256</v>
      </c>
      <c r="F4" s="91" t="s">
        <v>257</v>
      </c>
      <c r="G4" s="91" t="s">
        <v>258</v>
      </c>
      <c r="H4" s="91" t="s">
        <v>259</v>
      </c>
      <c r="I4" s="91" t="s">
        <v>260</v>
      </c>
      <c r="J4" s="91" t="s">
        <v>261</v>
      </c>
      <c r="K4" s="559" t="s">
        <v>453</v>
      </c>
      <c r="L4" s="91" t="s">
        <v>263</v>
      </c>
      <c r="M4" s="91" t="s">
        <v>264</v>
      </c>
      <c r="N4" s="91" t="s">
        <v>265</v>
      </c>
      <c r="O4" s="92" t="s">
        <v>2</v>
      </c>
      <c r="Q4" s="730" t="s">
        <v>477</v>
      </c>
      <c r="R4" s="731" t="s">
        <v>478</v>
      </c>
      <c r="S4" s="729" t="s">
        <v>476</v>
      </c>
    </row>
    <row r="5" spans="1:19">
      <c r="A5" s="1017" t="s">
        <v>183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9"/>
    </row>
    <row r="6" spans="1:19">
      <c r="A6" s="1017" t="s">
        <v>184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9"/>
    </row>
    <row r="7" spans="1:19">
      <c r="A7" s="1017" t="s">
        <v>185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9"/>
    </row>
    <row r="8" spans="1:19">
      <c r="A8" s="1017" t="s">
        <v>186</v>
      </c>
      <c r="B8" s="1018"/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9"/>
    </row>
    <row r="9" spans="1:19">
      <c r="A9" s="109"/>
      <c r="B9" s="110" t="s">
        <v>187</v>
      </c>
      <c r="C9" s="95">
        <v>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>
        <f>SUM(C9:N9)</f>
        <v>1</v>
      </c>
      <c r="Q9" s="480">
        <f>'Mo. Targets'!Q9</f>
        <v>1</v>
      </c>
      <c r="R9" s="545">
        <f>O9-Q9</f>
        <v>0</v>
      </c>
      <c r="S9" s="545">
        <f>'Mo. Targets'!O9-'Mo. Accom'!O9</f>
        <v>11</v>
      </c>
    </row>
    <row r="10" spans="1:19">
      <c r="A10" s="1017" t="s">
        <v>188</v>
      </c>
      <c r="B10" s="1018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9"/>
      <c r="Q10" s="480">
        <f>'Mo. Targets'!Q10</f>
        <v>0</v>
      </c>
      <c r="R10" s="545">
        <f t="shared" ref="R10:R73" si="0">O10-Q10</f>
        <v>0</v>
      </c>
      <c r="S10" s="545">
        <f>'Mo. Targets'!O10-'Mo. Accom'!O10</f>
        <v>0</v>
      </c>
    </row>
    <row r="11" spans="1:19">
      <c r="A11" s="109"/>
      <c r="B11" s="110" t="s">
        <v>187</v>
      </c>
      <c r="C11" s="95">
        <v>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>
        <f>SUM(C11:N11)</f>
        <v>1</v>
      </c>
      <c r="Q11" s="480">
        <f>'Mo. Targets'!Q11</f>
        <v>1</v>
      </c>
      <c r="R11" s="545">
        <f t="shared" si="0"/>
        <v>0</v>
      </c>
      <c r="S11" s="545">
        <f>'Mo. Targets'!O11-'Mo. Accom'!O11</f>
        <v>11</v>
      </c>
    </row>
    <row r="12" spans="1:19">
      <c r="A12" s="1017" t="s">
        <v>189</v>
      </c>
      <c r="B12" s="1018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9"/>
      <c r="Q12" s="480">
        <f>'Mo. Targets'!Q12</f>
        <v>0</v>
      </c>
      <c r="R12" s="545">
        <f t="shared" si="0"/>
        <v>0</v>
      </c>
      <c r="S12" s="545">
        <f>'Mo. Targets'!O12-'Mo. Accom'!O12</f>
        <v>0</v>
      </c>
    </row>
    <row r="13" spans="1:19">
      <c r="A13" s="109"/>
      <c r="B13" s="110" t="s">
        <v>187</v>
      </c>
      <c r="C13" s="95">
        <v>1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>
        <f>SUM(C13:N13)</f>
        <v>1</v>
      </c>
      <c r="Q13" s="480">
        <f>'Mo. Targets'!Q13</f>
        <v>1</v>
      </c>
      <c r="R13" s="545">
        <f t="shared" si="0"/>
        <v>0</v>
      </c>
      <c r="S13" s="545">
        <f>'Mo. Targets'!O13-'Mo. Accom'!O13</f>
        <v>11</v>
      </c>
    </row>
    <row r="14" spans="1:19">
      <c r="A14" s="1017" t="s">
        <v>190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9"/>
      <c r="Q14" s="480">
        <f>'Mo. Targets'!Q14</f>
        <v>0</v>
      </c>
      <c r="R14" s="545">
        <f t="shared" si="0"/>
        <v>0</v>
      </c>
      <c r="S14" s="545">
        <f>'Mo. Targets'!O14-'Mo. Accom'!O14</f>
        <v>0</v>
      </c>
    </row>
    <row r="15" spans="1:19">
      <c r="A15" s="109"/>
      <c r="B15" s="110" t="s">
        <v>192</v>
      </c>
      <c r="C15" s="95">
        <v>1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>
        <f>SUM(C15:N15)</f>
        <v>1</v>
      </c>
      <c r="Q15" s="480">
        <f>'Mo. Targets'!Q15</f>
        <v>1</v>
      </c>
      <c r="R15" s="545">
        <f t="shared" si="0"/>
        <v>0</v>
      </c>
      <c r="S15" s="545">
        <f>'Mo. Targets'!O15-'Mo. Accom'!O15</f>
        <v>11</v>
      </c>
    </row>
    <row r="16" spans="1:19">
      <c r="A16" s="1017" t="s">
        <v>191</v>
      </c>
      <c r="B16" s="1018"/>
      <c r="C16" s="1018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9"/>
      <c r="Q16" s="480">
        <f>'Mo. Targets'!Q16</f>
        <v>0</v>
      </c>
      <c r="R16" s="545">
        <f t="shared" si="0"/>
        <v>0</v>
      </c>
      <c r="S16" s="545">
        <f>'Mo. Targets'!O16-'Mo. Accom'!O16</f>
        <v>0</v>
      </c>
    </row>
    <row r="17" spans="1:19">
      <c r="A17" s="109"/>
      <c r="B17" s="110" t="s">
        <v>187</v>
      </c>
      <c r="C17" s="95">
        <v>1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>
        <f>SUM(C17:N17)</f>
        <v>1</v>
      </c>
      <c r="Q17" s="480">
        <f>'Mo. Targets'!Q17</f>
        <v>1</v>
      </c>
      <c r="R17" s="545">
        <f t="shared" si="0"/>
        <v>0</v>
      </c>
      <c r="S17" s="545">
        <f>'Mo. Targets'!O17-'Mo. Accom'!O17</f>
        <v>0</v>
      </c>
    </row>
    <row r="18" spans="1:19">
      <c r="A18" s="1017" t="s">
        <v>193</v>
      </c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9"/>
      <c r="Q18" s="480">
        <f>'Mo. Targets'!Q18</f>
        <v>0</v>
      </c>
      <c r="R18" s="545">
        <f t="shared" si="0"/>
        <v>0</v>
      </c>
      <c r="S18" s="545">
        <f>'Mo. Targets'!O18-'Mo. Accom'!O18</f>
        <v>0</v>
      </c>
    </row>
    <row r="19" spans="1:19">
      <c r="A19" s="109"/>
      <c r="B19" s="110" t="s">
        <v>194</v>
      </c>
      <c r="C19" s="95">
        <v>1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>
        <f>SUM(C19:N19)</f>
        <v>1</v>
      </c>
      <c r="Q19" s="480">
        <f>'Mo. Targets'!Q19</f>
        <v>1</v>
      </c>
      <c r="R19" s="545">
        <f t="shared" si="0"/>
        <v>0</v>
      </c>
      <c r="S19" s="545">
        <f>'Mo. Targets'!O19-'Mo. Accom'!O19</f>
        <v>11</v>
      </c>
    </row>
    <row r="20" spans="1:19">
      <c r="A20" s="109"/>
      <c r="B20" s="110" t="s">
        <v>195</v>
      </c>
      <c r="C20" s="95">
        <v>1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>
        <f>SUM(C20:N20)</f>
        <v>1</v>
      </c>
      <c r="Q20" s="480">
        <f>'Mo. Targets'!Q20</f>
        <v>1</v>
      </c>
      <c r="R20" s="545">
        <f t="shared" si="0"/>
        <v>0</v>
      </c>
      <c r="S20" s="545">
        <f>'Mo. Targets'!O20-'Mo. Accom'!O20</f>
        <v>11</v>
      </c>
    </row>
    <row r="21" spans="1:19">
      <c r="A21" s="109"/>
      <c r="B21" s="110" t="s">
        <v>196</v>
      </c>
      <c r="C21" s="95">
        <v>1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>
        <f>SUM(C21:N21)</f>
        <v>1</v>
      </c>
      <c r="Q21" s="480">
        <f>'Mo. Targets'!Q21</f>
        <v>1</v>
      </c>
      <c r="R21" s="545">
        <f t="shared" si="0"/>
        <v>0</v>
      </c>
      <c r="S21" s="545">
        <f>'Mo. Targets'!O21-'Mo. Accom'!O21</f>
        <v>11</v>
      </c>
    </row>
    <row r="22" spans="1:19">
      <c r="A22" s="109"/>
      <c r="B22" s="110" t="s">
        <v>197</v>
      </c>
      <c r="C22" s="95">
        <v>1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>
        <f>SUM(C22:N22)</f>
        <v>1</v>
      </c>
      <c r="Q22" s="480">
        <f>'Mo. Targets'!Q22</f>
        <v>1</v>
      </c>
      <c r="R22" s="545">
        <f t="shared" si="0"/>
        <v>0</v>
      </c>
      <c r="S22" s="545">
        <f>'Mo. Targets'!O22-'Mo. Accom'!O22</f>
        <v>11</v>
      </c>
    </row>
    <row r="23" spans="1:19">
      <c r="A23" s="109"/>
      <c r="B23" s="110" t="s">
        <v>198</v>
      </c>
      <c r="C23" s="95">
        <v>1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>
        <f>SUM(C23:N23)</f>
        <v>1</v>
      </c>
      <c r="Q23" s="480">
        <f>'Mo. Targets'!Q23</f>
        <v>1</v>
      </c>
      <c r="R23" s="545">
        <f t="shared" si="0"/>
        <v>0</v>
      </c>
      <c r="S23" s="545">
        <f>'Mo. Targets'!O23-'Mo. Accom'!O23</f>
        <v>11</v>
      </c>
    </row>
    <row r="24" spans="1:19">
      <c r="A24" s="1017" t="s">
        <v>199</v>
      </c>
      <c r="B24" s="1018"/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9"/>
      <c r="Q24" s="480">
        <f>'Mo. Targets'!Q24</f>
        <v>0</v>
      </c>
      <c r="R24" s="545">
        <f t="shared" si="0"/>
        <v>0</v>
      </c>
      <c r="S24" s="545">
        <f>'Mo. Targets'!O24-'Mo. Accom'!O24</f>
        <v>0</v>
      </c>
    </row>
    <row r="25" spans="1:19">
      <c r="A25" s="1017" t="s">
        <v>200</v>
      </c>
      <c r="B25" s="1018"/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9"/>
      <c r="Q25" s="480">
        <f>'Mo. Targets'!Q25</f>
        <v>0</v>
      </c>
      <c r="R25" s="545">
        <f t="shared" si="0"/>
        <v>0</v>
      </c>
      <c r="S25" s="545">
        <f>'Mo. Targets'!O25-'Mo. Accom'!O25</f>
        <v>0</v>
      </c>
    </row>
    <row r="26" spans="1:19">
      <c r="A26" s="1017" t="s">
        <v>201</v>
      </c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9"/>
      <c r="Q26" s="480">
        <f>'Mo. Targets'!Q26</f>
        <v>0</v>
      </c>
      <c r="R26" s="545">
        <f t="shared" si="0"/>
        <v>0</v>
      </c>
      <c r="S26" s="545">
        <f>'Mo. Targets'!O26-'Mo. Accom'!O26</f>
        <v>0</v>
      </c>
    </row>
    <row r="27" spans="1:19">
      <c r="A27" s="109"/>
      <c r="B27" s="110" t="s">
        <v>202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>
        <f>SUM(C27:N27)</f>
        <v>0</v>
      </c>
      <c r="Q27" s="480">
        <f>'Mo. Targets'!Q27</f>
        <v>0</v>
      </c>
      <c r="R27" s="545">
        <f t="shared" si="0"/>
        <v>0</v>
      </c>
      <c r="S27" s="545">
        <f>'Mo. Targets'!O27-'Mo. Accom'!O27</f>
        <v>4</v>
      </c>
    </row>
    <row r="28" spans="1:19">
      <c r="A28" s="1017" t="s">
        <v>203</v>
      </c>
      <c r="B28" s="1018"/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9"/>
      <c r="Q28" s="480">
        <f>'Mo. Targets'!Q28</f>
        <v>0</v>
      </c>
      <c r="R28" s="545">
        <f t="shared" si="0"/>
        <v>0</v>
      </c>
      <c r="S28" s="545">
        <f>'Mo. Targets'!O28-'Mo. Accom'!O28</f>
        <v>0</v>
      </c>
    </row>
    <row r="29" spans="1:19">
      <c r="A29" s="109"/>
      <c r="B29" s="110" t="s">
        <v>204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>
        <f>SUM(C29:N29)</f>
        <v>0</v>
      </c>
      <c r="Q29" s="480">
        <f>'Mo. Targets'!Q29</f>
        <v>0</v>
      </c>
      <c r="R29" s="545">
        <f t="shared" si="0"/>
        <v>0</v>
      </c>
      <c r="S29" s="545">
        <f>'Mo. Targets'!O29-'Mo. Accom'!O29</f>
        <v>34</v>
      </c>
    </row>
    <row r="30" spans="1:19">
      <c r="A30" s="1017" t="s">
        <v>205</v>
      </c>
      <c r="B30" s="1018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9"/>
      <c r="Q30" s="480">
        <f>'Mo. Targets'!Q30</f>
        <v>0</v>
      </c>
      <c r="R30" s="545">
        <f t="shared" si="0"/>
        <v>0</v>
      </c>
      <c r="S30" s="545">
        <f>'Mo. Targets'!O30-'Mo. Accom'!O30</f>
        <v>0</v>
      </c>
    </row>
    <row r="31" spans="1:19">
      <c r="A31" s="109"/>
      <c r="B31" s="110" t="s">
        <v>206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>
        <f>SUM(C31:N31)</f>
        <v>0</v>
      </c>
      <c r="Q31" s="480">
        <f>'Mo. Targets'!Q31</f>
        <v>0</v>
      </c>
      <c r="R31" s="545">
        <f t="shared" si="0"/>
        <v>0</v>
      </c>
      <c r="S31" s="545">
        <f>'Mo. Targets'!O31-'Mo. Accom'!O31</f>
        <v>48</v>
      </c>
    </row>
    <row r="32" spans="1:19">
      <c r="A32" s="1017" t="s">
        <v>207</v>
      </c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9"/>
      <c r="Q32" s="480">
        <f>'Mo. Targets'!Q32</f>
        <v>0</v>
      </c>
      <c r="R32" s="545">
        <f t="shared" si="0"/>
        <v>0</v>
      </c>
      <c r="S32" s="545">
        <f>'Mo. Targets'!O32-'Mo. Accom'!O32</f>
        <v>0</v>
      </c>
    </row>
    <row r="33" spans="1:19">
      <c r="A33" s="111"/>
      <c r="B33" s="111" t="s">
        <v>266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>
        <f>SUM(C33:N33)</f>
        <v>0</v>
      </c>
      <c r="Q33" s="480">
        <f>'Mo. Targets'!Q33</f>
        <v>0</v>
      </c>
      <c r="R33" s="545">
        <f t="shared" si="0"/>
        <v>0</v>
      </c>
      <c r="S33" s="545">
        <f>'Mo. Targets'!O33-'Mo. Accom'!O33</f>
        <v>2</v>
      </c>
    </row>
    <row r="34" spans="1:19">
      <c r="A34" s="109"/>
      <c r="B34" s="110" t="s">
        <v>209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>
        <f>SUM(C34:N34)</f>
        <v>0</v>
      </c>
      <c r="Q34" s="480">
        <f>'Mo. Targets'!Q34</f>
        <v>0</v>
      </c>
      <c r="R34" s="545">
        <f t="shared" si="0"/>
        <v>0</v>
      </c>
      <c r="S34" s="545">
        <f>'Mo. Targets'!O34-'Mo. Accom'!O34</f>
        <v>1</v>
      </c>
    </row>
    <row r="35" spans="1:19">
      <c r="A35" s="1017" t="s">
        <v>210</v>
      </c>
      <c r="B35" s="1018"/>
      <c r="C35" s="1018"/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9"/>
      <c r="Q35" s="480">
        <f>'Mo. Targets'!Q35</f>
        <v>0</v>
      </c>
      <c r="R35" s="545">
        <f t="shared" si="0"/>
        <v>0</v>
      </c>
      <c r="S35" s="545">
        <f>'Mo. Targets'!O35-'Mo. Accom'!O35</f>
        <v>0</v>
      </c>
    </row>
    <row r="36" spans="1:19">
      <c r="A36" s="109"/>
      <c r="B36" s="110" t="s">
        <v>211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>
        <f>SUM(C36:N36)</f>
        <v>0</v>
      </c>
      <c r="Q36" s="480">
        <f>'Mo. Targets'!Q36</f>
        <v>0</v>
      </c>
      <c r="R36" s="545">
        <f t="shared" si="0"/>
        <v>0</v>
      </c>
      <c r="S36" s="545">
        <f>'Mo. Targets'!O36-'Mo. Accom'!O36</f>
        <v>1</v>
      </c>
    </row>
    <row r="37" spans="1:19">
      <c r="A37" s="109"/>
      <c r="B37" s="110" t="s">
        <v>212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>
        <f>SUM(C37:N37)</f>
        <v>0</v>
      </c>
      <c r="Q37" s="480">
        <f>'Mo. Targets'!Q37</f>
        <v>0</v>
      </c>
      <c r="R37" s="545">
        <f t="shared" si="0"/>
        <v>0</v>
      </c>
      <c r="S37" s="545">
        <f>'Mo. Targets'!O37-'Mo. Accom'!O37</f>
        <v>1</v>
      </c>
    </row>
    <row r="38" spans="1:19">
      <c r="A38" s="1017" t="s">
        <v>213</v>
      </c>
      <c r="B38" s="1018"/>
      <c r="C38" s="1018"/>
      <c r="D38" s="1018"/>
      <c r="E38" s="1018"/>
      <c r="F38" s="1018"/>
      <c r="G38" s="1018"/>
      <c r="H38" s="1018"/>
      <c r="I38" s="1018"/>
      <c r="J38" s="1018"/>
      <c r="K38" s="1018"/>
      <c r="L38" s="1018"/>
      <c r="M38" s="1018"/>
      <c r="N38" s="1018"/>
      <c r="O38" s="1019"/>
      <c r="Q38" s="480">
        <f>'Mo. Targets'!Q38</f>
        <v>0</v>
      </c>
      <c r="R38" s="545">
        <f t="shared" si="0"/>
        <v>0</v>
      </c>
      <c r="S38" s="545">
        <f>'Mo. Targets'!O38-'Mo. Accom'!O38</f>
        <v>0</v>
      </c>
    </row>
    <row r="39" spans="1:19">
      <c r="A39" s="1017" t="s">
        <v>214</v>
      </c>
      <c r="B39" s="1018"/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9"/>
      <c r="Q39" s="480">
        <f>'Mo. Targets'!Q39</f>
        <v>0</v>
      </c>
      <c r="R39" s="545">
        <f t="shared" si="0"/>
        <v>0</v>
      </c>
      <c r="S39" s="545">
        <f>'Mo. Targets'!O39-'Mo. Accom'!O39</f>
        <v>0</v>
      </c>
    </row>
    <row r="40" spans="1:19">
      <c r="A40" s="109"/>
      <c r="B40" s="1020" t="s">
        <v>215</v>
      </c>
      <c r="C40" s="1018"/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9"/>
      <c r="Q40" s="480">
        <f>'Mo. Targets'!Q40</f>
        <v>0</v>
      </c>
      <c r="R40" s="545">
        <f t="shared" si="0"/>
        <v>0</v>
      </c>
      <c r="S40" s="545">
        <f>'Mo. Targets'!O40-'Mo. Accom'!O40</f>
        <v>0</v>
      </c>
    </row>
    <row r="41" spans="1:19">
      <c r="A41" s="109"/>
      <c r="B41" s="110" t="s">
        <v>216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>
        <f>SUM(C41:N41)</f>
        <v>0</v>
      </c>
      <c r="Q41" s="480">
        <f>'Mo. Targets'!Q41</f>
        <v>0</v>
      </c>
      <c r="R41" s="545">
        <f t="shared" si="0"/>
        <v>0</v>
      </c>
      <c r="S41" s="545">
        <f>'Mo. Targets'!O41-'Mo. Accom'!O41</f>
        <v>0</v>
      </c>
    </row>
    <row r="42" spans="1:19">
      <c r="A42" s="109"/>
      <c r="B42" s="110" t="s">
        <v>217</v>
      </c>
      <c r="C42" s="95">
        <v>4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>
        <f>SUM(C42:N42)</f>
        <v>4</v>
      </c>
      <c r="Q42" s="480">
        <f>'Mo. Targets'!Q42</f>
        <v>4</v>
      </c>
      <c r="R42" s="545">
        <f t="shared" si="0"/>
        <v>0</v>
      </c>
      <c r="S42" s="545">
        <f>'Mo. Targets'!O42-'Mo. Accom'!O42</f>
        <v>44</v>
      </c>
    </row>
    <row r="43" spans="1:19">
      <c r="A43" s="109"/>
      <c r="B43" s="110" t="s">
        <v>218</v>
      </c>
      <c r="C43" s="95">
        <v>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>
        <f>SUM(C43:N43)</f>
        <v>3</v>
      </c>
      <c r="Q43" s="480">
        <f>'Mo. Targets'!Q43</f>
        <v>3</v>
      </c>
      <c r="R43" s="545">
        <f t="shared" si="0"/>
        <v>0</v>
      </c>
      <c r="S43" s="545">
        <f>'Mo. Targets'!O43-'Mo. Accom'!O43</f>
        <v>9</v>
      </c>
    </row>
    <row r="44" spans="1:19">
      <c r="A44" s="109"/>
      <c r="B44" s="110" t="s">
        <v>219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>
        <f>SUM(C44:N44)</f>
        <v>0</v>
      </c>
      <c r="Q44" s="480">
        <f>'Mo. Targets'!Q44</f>
        <v>0</v>
      </c>
      <c r="R44" s="545">
        <f t="shared" si="0"/>
        <v>0</v>
      </c>
      <c r="S44" s="545">
        <f>'Mo. Targets'!O44-'Mo. Accom'!O44</f>
        <v>0</v>
      </c>
    </row>
    <row r="45" spans="1:19">
      <c r="A45" s="1017" t="s">
        <v>220</v>
      </c>
      <c r="B45" s="1018"/>
      <c r="C45" s="1018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9"/>
      <c r="Q45" s="480">
        <f>'Mo. Targets'!Q45</f>
        <v>0</v>
      </c>
      <c r="R45" s="545">
        <f t="shared" si="0"/>
        <v>0</v>
      </c>
      <c r="S45" s="545">
        <f>'Mo. Targets'!O45-'Mo. Accom'!O45</f>
        <v>0</v>
      </c>
    </row>
    <row r="46" spans="1:19">
      <c r="A46" s="109"/>
      <c r="B46" s="110" t="s">
        <v>221</v>
      </c>
      <c r="C46" s="95">
        <v>2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>
        <f t="shared" ref="O46:O57" si="1">SUM(C46:N46)</f>
        <v>2</v>
      </c>
      <c r="Q46" s="480">
        <f>'Mo. Targets'!Q46</f>
        <v>2</v>
      </c>
      <c r="R46" s="545">
        <f t="shared" si="0"/>
        <v>0</v>
      </c>
      <c r="S46" s="545">
        <f>'Mo. Targets'!O46-'Mo. Accom'!O46</f>
        <v>22</v>
      </c>
    </row>
    <row r="47" spans="1:19">
      <c r="A47" s="109"/>
      <c r="B47" s="110" t="s">
        <v>222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>
        <f t="shared" si="1"/>
        <v>0</v>
      </c>
      <c r="Q47" s="480">
        <f>'Mo. Targets'!Q47</f>
        <v>0</v>
      </c>
      <c r="R47" s="545">
        <f t="shared" si="0"/>
        <v>0</v>
      </c>
      <c r="S47" s="545">
        <f>'Mo. Targets'!O47-'Mo. Accom'!O47</f>
        <v>0</v>
      </c>
    </row>
    <row r="48" spans="1:19">
      <c r="A48" s="109"/>
      <c r="B48" s="110" t="s">
        <v>216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>
        <f t="shared" si="1"/>
        <v>0</v>
      </c>
      <c r="Q48" s="480">
        <f>'Mo. Targets'!Q48</f>
        <v>0</v>
      </c>
      <c r="R48" s="545">
        <f t="shared" si="0"/>
        <v>0</v>
      </c>
      <c r="S48" s="545">
        <f>'Mo. Targets'!O48-'Mo. Accom'!O48</f>
        <v>0</v>
      </c>
    </row>
    <row r="49" spans="1:19">
      <c r="A49" s="109"/>
      <c r="B49" s="110" t="s">
        <v>223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>
        <f t="shared" si="1"/>
        <v>0</v>
      </c>
      <c r="Q49" s="480">
        <f>'Mo. Targets'!Q49</f>
        <v>0</v>
      </c>
      <c r="R49" s="545">
        <f t="shared" si="0"/>
        <v>0</v>
      </c>
      <c r="S49" s="545">
        <f>'Mo. Targets'!O49-'Mo. Accom'!O49</f>
        <v>0</v>
      </c>
    </row>
    <row r="50" spans="1:19">
      <c r="A50" s="109"/>
      <c r="B50" s="110" t="s">
        <v>224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>
        <f t="shared" si="1"/>
        <v>0</v>
      </c>
      <c r="Q50" s="480">
        <f>'Mo. Targets'!Q50</f>
        <v>0</v>
      </c>
      <c r="R50" s="545">
        <f t="shared" si="0"/>
        <v>0</v>
      </c>
      <c r="S50" s="545">
        <f>'Mo. Targets'!O50-'Mo. Accom'!O50</f>
        <v>0</v>
      </c>
    </row>
    <row r="51" spans="1:19">
      <c r="A51" s="109"/>
      <c r="B51" s="110" t="s">
        <v>225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>
        <f t="shared" si="1"/>
        <v>0</v>
      </c>
      <c r="Q51" s="480">
        <f>'Mo. Targets'!Q51</f>
        <v>0</v>
      </c>
      <c r="R51" s="545">
        <f t="shared" si="0"/>
        <v>0</v>
      </c>
      <c r="S51" s="545">
        <f>'Mo. Targets'!O51-'Mo. Accom'!O51</f>
        <v>0</v>
      </c>
    </row>
    <row r="52" spans="1:19">
      <c r="A52" s="109"/>
      <c r="B52" s="110" t="s">
        <v>226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>
        <f t="shared" si="1"/>
        <v>0</v>
      </c>
      <c r="Q52" s="480">
        <f>'Mo. Targets'!Q52</f>
        <v>0</v>
      </c>
      <c r="R52" s="545">
        <f t="shared" si="0"/>
        <v>0</v>
      </c>
      <c r="S52" s="545">
        <f>'Mo. Targets'!O52-'Mo. Accom'!O52</f>
        <v>0</v>
      </c>
    </row>
    <row r="53" spans="1:19">
      <c r="A53" s="109"/>
      <c r="B53" s="110" t="s">
        <v>223</v>
      </c>
      <c r="C53" s="95">
        <v>1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>
        <f t="shared" si="1"/>
        <v>1</v>
      </c>
      <c r="P53" s="90" t="s">
        <v>355</v>
      </c>
      <c r="Q53" s="480">
        <f>'Mo. Targets'!Q53</f>
        <v>1</v>
      </c>
      <c r="R53" s="545">
        <f t="shared" si="0"/>
        <v>0</v>
      </c>
      <c r="S53" s="545">
        <f>'Mo. Targets'!O53-'Mo. Accom'!O53</f>
        <v>11</v>
      </c>
    </row>
    <row r="54" spans="1:19">
      <c r="A54" s="109"/>
      <c r="B54" s="110" t="s">
        <v>227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>
        <f t="shared" si="1"/>
        <v>0</v>
      </c>
      <c r="Q54" s="480">
        <f>'Mo. Targets'!Q54</f>
        <v>0</v>
      </c>
      <c r="R54" s="545">
        <f t="shared" si="0"/>
        <v>0</v>
      </c>
      <c r="S54" s="545">
        <f>'Mo. Targets'!O54-'Mo. Accom'!O54</f>
        <v>27</v>
      </c>
    </row>
    <row r="55" spans="1:19">
      <c r="A55" s="109"/>
      <c r="B55" s="110" t="s">
        <v>224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>
        <f t="shared" si="1"/>
        <v>0</v>
      </c>
      <c r="Q55" s="480">
        <f>'Mo. Targets'!Q55</f>
        <v>0</v>
      </c>
      <c r="R55" s="545">
        <f t="shared" si="0"/>
        <v>0</v>
      </c>
      <c r="S55" s="545">
        <f>'Mo. Targets'!O55-'Mo. Accom'!O55</f>
        <v>12</v>
      </c>
    </row>
    <row r="56" spans="1:19">
      <c r="A56" s="109"/>
      <c r="B56" s="110" t="s">
        <v>228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>
        <f t="shared" si="1"/>
        <v>0</v>
      </c>
      <c r="Q56" s="480">
        <f>'Mo. Targets'!Q56</f>
        <v>0</v>
      </c>
      <c r="R56" s="545">
        <f t="shared" si="0"/>
        <v>0</v>
      </c>
      <c r="S56" s="545">
        <f>'Mo. Targets'!O56-'Mo. Accom'!O56</f>
        <v>15</v>
      </c>
    </row>
    <row r="57" spans="1:19">
      <c r="A57" s="109"/>
      <c r="B57" s="110" t="s">
        <v>225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>
        <f t="shared" si="1"/>
        <v>0</v>
      </c>
      <c r="Q57" s="480">
        <f>'Mo. Targets'!Q57</f>
        <v>0</v>
      </c>
      <c r="R57" s="545">
        <f t="shared" si="0"/>
        <v>0</v>
      </c>
      <c r="S57" s="545">
        <f>'Mo. Targets'!O57-'Mo. Accom'!O57</f>
        <v>8</v>
      </c>
    </row>
    <row r="58" spans="1:19">
      <c r="A58" s="1017" t="s">
        <v>229</v>
      </c>
      <c r="B58" s="1018"/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9"/>
      <c r="Q58" s="480">
        <f>'Mo. Targets'!Q58</f>
        <v>0</v>
      </c>
      <c r="R58" s="545">
        <f t="shared" si="0"/>
        <v>0</v>
      </c>
      <c r="S58" s="545">
        <f>'Mo. Targets'!O58-'Mo. Accom'!O58</f>
        <v>0</v>
      </c>
    </row>
    <row r="59" spans="1:19">
      <c r="A59" s="1017" t="s">
        <v>230</v>
      </c>
      <c r="B59" s="1018"/>
      <c r="C59" s="1018"/>
      <c r="D59" s="1018"/>
      <c r="E59" s="1018"/>
      <c r="F59" s="1018"/>
      <c r="G59" s="1018"/>
      <c r="H59" s="1018"/>
      <c r="I59" s="1018"/>
      <c r="J59" s="1018"/>
      <c r="K59" s="1018"/>
      <c r="L59" s="1018"/>
      <c r="M59" s="1018"/>
      <c r="N59" s="1018"/>
      <c r="O59" s="1019"/>
      <c r="Q59" s="480">
        <f>'Mo. Targets'!Q59</f>
        <v>0</v>
      </c>
      <c r="R59" s="545">
        <f t="shared" si="0"/>
        <v>0</v>
      </c>
      <c r="S59" s="545">
        <f>'Mo. Targets'!O59-'Mo. Accom'!O59</f>
        <v>0</v>
      </c>
    </row>
    <row r="60" spans="1:19">
      <c r="A60" s="109"/>
      <c r="B60" s="110" t="s">
        <v>231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6">
        <f>SUM(C60:N60)</f>
        <v>0</v>
      </c>
      <c r="Q60" s="480">
        <f>'Mo. Targets'!Q60</f>
        <v>0</v>
      </c>
      <c r="R60" s="545">
        <f t="shared" si="0"/>
        <v>0</v>
      </c>
      <c r="S60" s="545">
        <f>'Mo. Targets'!O60-'Mo. Accom'!O60</f>
        <v>1</v>
      </c>
    </row>
    <row r="61" spans="1:19">
      <c r="A61" s="109"/>
      <c r="B61" s="110" t="s">
        <v>232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6">
        <f>SUM(C61:N61)</f>
        <v>0</v>
      </c>
      <c r="Q61" s="480">
        <f>'Mo. Targets'!Q61</f>
        <v>0</v>
      </c>
      <c r="R61" s="545">
        <f t="shared" si="0"/>
        <v>0</v>
      </c>
      <c r="S61" s="545">
        <f>'Mo. Targets'!O61-'Mo. Accom'!O61</f>
        <v>1</v>
      </c>
    </row>
    <row r="62" spans="1:19">
      <c r="A62" s="1017" t="s">
        <v>233</v>
      </c>
      <c r="B62" s="1018"/>
      <c r="C62" s="1018"/>
      <c r="D62" s="1018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9"/>
      <c r="Q62" s="480">
        <f>'Mo. Targets'!Q62</f>
        <v>0</v>
      </c>
      <c r="R62" s="545">
        <f t="shared" si="0"/>
        <v>0</v>
      </c>
      <c r="S62" s="545">
        <f>'Mo. Targets'!O62-'Mo. Accom'!O62</f>
        <v>0</v>
      </c>
    </row>
    <row r="63" spans="1:19">
      <c r="A63" s="109"/>
      <c r="B63" s="110" t="s">
        <v>234</v>
      </c>
      <c r="C63" s="95">
        <v>1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6">
        <f>SUM(C63:N63)</f>
        <v>1</v>
      </c>
      <c r="Q63" s="480">
        <f>'Mo. Targets'!Q63</f>
        <v>1</v>
      </c>
      <c r="R63" s="545">
        <f t="shared" si="0"/>
        <v>0</v>
      </c>
      <c r="S63" s="545">
        <f>'Mo. Targets'!O63-'Mo. Accom'!O63</f>
        <v>11</v>
      </c>
    </row>
    <row r="64" spans="1:19">
      <c r="A64" s="109"/>
      <c r="B64" s="110" t="s">
        <v>235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6">
        <f>SUM(C64:N64)</f>
        <v>0</v>
      </c>
      <c r="Q64" s="480">
        <f>'Mo. Targets'!Q64</f>
        <v>0</v>
      </c>
      <c r="R64" s="545">
        <f t="shared" si="0"/>
        <v>0</v>
      </c>
      <c r="S64" s="545">
        <f>'Mo. Targets'!O64-'Mo. Accom'!O64</f>
        <v>0</v>
      </c>
    </row>
    <row r="65" spans="1:19">
      <c r="A65" s="109"/>
      <c r="B65" s="110" t="s">
        <v>236</v>
      </c>
      <c r="C65" s="95">
        <v>1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6">
        <f>SUM(C65:N65)</f>
        <v>1</v>
      </c>
      <c r="Q65" s="480">
        <f>'Mo. Targets'!Q65</f>
        <v>1</v>
      </c>
      <c r="R65" s="545">
        <f t="shared" si="0"/>
        <v>0</v>
      </c>
      <c r="S65" s="545">
        <f>'Mo. Targets'!O65-'Mo. Accom'!O65</f>
        <v>1</v>
      </c>
    </row>
    <row r="66" spans="1:19">
      <c r="A66" s="1017" t="s">
        <v>237</v>
      </c>
      <c r="B66" s="1018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9"/>
      <c r="Q66" s="480">
        <f>'Mo. Targets'!Q66</f>
        <v>0</v>
      </c>
      <c r="R66" s="545">
        <f t="shared" si="0"/>
        <v>0</v>
      </c>
      <c r="S66" s="545">
        <f>'Mo. Targets'!O66-'Mo. Accom'!O66</f>
        <v>0</v>
      </c>
    </row>
    <row r="67" spans="1:19">
      <c r="A67" s="109"/>
      <c r="B67" s="110" t="s">
        <v>238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6">
        <f>SUM(C67:N67)</f>
        <v>0</v>
      </c>
      <c r="Q67" s="480">
        <f>'Mo. Targets'!Q67</f>
        <v>0</v>
      </c>
      <c r="R67" s="545">
        <f t="shared" si="0"/>
        <v>0</v>
      </c>
      <c r="S67" s="545">
        <f>'Mo. Targets'!O67-'Mo. Accom'!O67</f>
        <v>0</v>
      </c>
    </row>
    <row r="68" spans="1:19">
      <c r="A68" s="109"/>
      <c r="B68" s="110" t="s">
        <v>239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6">
        <f>SUM(C68:N68)</f>
        <v>0</v>
      </c>
      <c r="Q68" s="480">
        <f>'Mo. Targets'!Q68</f>
        <v>0</v>
      </c>
      <c r="R68" s="545">
        <f t="shared" si="0"/>
        <v>0</v>
      </c>
      <c r="S68" s="545">
        <f>'Mo. Targets'!O68-'Mo. Accom'!O68</f>
        <v>0</v>
      </c>
    </row>
    <row r="69" spans="1:19">
      <c r="A69" s="1017" t="s">
        <v>240</v>
      </c>
      <c r="B69" s="1018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9"/>
      <c r="Q69" s="480">
        <f>'Mo. Targets'!Q69</f>
        <v>0</v>
      </c>
      <c r="R69" s="545">
        <f t="shared" si="0"/>
        <v>0</v>
      </c>
      <c r="S69" s="545">
        <f>'Mo. Targets'!O69-'Mo. Accom'!O69</f>
        <v>0</v>
      </c>
    </row>
    <row r="70" spans="1:19">
      <c r="A70" s="1017" t="s">
        <v>241</v>
      </c>
      <c r="B70" s="1018"/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9"/>
      <c r="Q70" s="480">
        <f>'Mo. Targets'!Q70</f>
        <v>0</v>
      </c>
      <c r="R70" s="545">
        <f t="shared" si="0"/>
        <v>0</v>
      </c>
      <c r="S70" s="545">
        <f>'Mo. Targets'!O70-'Mo. Accom'!O70</f>
        <v>0</v>
      </c>
    </row>
    <row r="71" spans="1:19">
      <c r="A71" s="1017" t="s">
        <v>242</v>
      </c>
      <c r="B71" s="1018"/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9"/>
      <c r="Q71" s="480">
        <f>'Mo. Targets'!Q71</f>
        <v>0</v>
      </c>
      <c r="R71" s="545">
        <f t="shared" si="0"/>
        <v>0</v>
      </c>
      <c r="S71" s="545">
        <f>'Mo. Targets'!O71-'Mo. Accom'!O71</f>
        <v>0</v>
      </c>
    </row>
    <row r="72" spans="1:19">
      <c r="A72" s="109"/>
      <c r="B72" s="110" t="s">
        <v>243</v>
      </c>
      <c r="C72" s="95">
        <v>1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6">
        <f>SUM(C72:N72)</f>
        <v>1</v>
      </c>
      <c r="Q72" s="480">
        <f>'Mo. Targets'!Q72</f>
        <v>1</v>
      </c>
      <c r="R72" s="545">
        <f t="shared" si="0"/>
        <v>0</v>
      </c>
      <c r="S72" s="545">
        <f>'Mo. Targets'!O72-'Mo. Accom'!O72</f>
        <v>11</v>
      </c>
    </row>
    <row r="73" spans="1:19">
      <c r="A73" s="1017" t="s">
        <v>244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9"/>
      <c r="Q73" s="480">
        <f>'Mo. Targets'!Q73</f>
        <v>0</v>
      </c>
      <c r="R73" s="545">
        <f t="shared" si="0"/>
        <v>0</v>
      </c>
      <c r="S73" s="545">
        <f>'Mo. Targets'!O73-'Mo. Accom'!O73</f>
        <v>0</v>
      </c>
    </row>
    <row r="74" spans="1:19">
      <c r="A74" s="109"/>
      <c r="B74" s="110" t="s">
        <v>245</v>
      </c>
      <c r="C74" s="95">
        <v>1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>
        <f>SUM(C74:N74)</f>
        <v>1</v>
      </c>
      <c r="Q74" s="480">
        <f>'Mo. Targets'!Q74</f>
        <v>1</v>
      </c>
      <c r="R74" s="545">
        <f t="shared" ref="R74:R137" si="2">O74-Q74</f>
        <v>0</v>
      </c>
      <c r="S74" s="545">
        <f>'Mo. Targets'!O74-'Mo. Accom'!O74</f>
        <v>11</v>
      </c>
    </row>
    <row r="75" spans="1:19" ht="18" customHeight="1" outlineLevel="1">
      <c r="A75" s="1012" t="s">
        <v>3</v>
      </c>
      <c r="B75" s="1013"/>
      <c r="C75" s="1013"/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4"/>
      <c r="Q75" s="480">
        <f>'Mo. Targets'!Q75</f>
        <v>0</v>
      </c>
      <c r="R75" s="545">
        <f t="shared" si="2"/>
        <v>0</v>
      </c>
      <c r="S75" s="545">
        <f>'Mo. Targets'!O75-'Mo. Accom'!O75</f>
        <v>0</v>
      </c>
    </row>
    <row r="76" spans="1:19" ht="18" customHeight="1" outlineLevel="1">
      <c r="A76" s="1012" t="s">
        <v>4</v>
      </c>
      <c r="B76" s="1013"/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4"/>
      <c r="Q76" s="480">
        <f>'Mo. Targets'!Q76</f>
        <v>0</v>
      </c>
      <c r="R76" s="545">
        <f t="shared" si="2"/>
        <v>0</v>
      </c>
      <c r="S76" s="545">
        <f>'Mo. Targets'!O76-'Mo. Accom'!O76</f>
        <v>0</v>
      </c>
    </row>
    <row r="77" spans="1:19" ht="18" customHeight="1" outlineLevel="1">
      <c r="A77" s="1009" t="s">
        <v>5</v>
      </c>
      <c r="B77" s="1010"/>
      <c r="C77" s="1010"/>
      <c r="D77" s="1010"/>
      <c r="E77" s="1010"/>
      <c r="F77" s="1010"/>
      <c r="G77" s="1010"/>
      <c r="H77" s="1010"/>
      <c r="I77" s="1010"/>
      <c r="J77" s="1010"/>
      <c r="K77" s="1010"/>
      <c r="L77" s="1010"/>
      <c r="M77" s="1010"/>
      <c r="N77" s="1010"/>
      <c r="O77" s="1011"/>
      <c r="Q77" s="480">
        <f>'Mo. Targets'!Q77</f>
        <v>0</v>
      </c>
      <c r="R77" s="545">
        <f t="shared" si="2"/>
        <v>0</v>
      </c>
      <c r="S77" s="545">
        <f>'Mo. Targets'!O77-'Mo. Accom'!O77</f>
        <v>0</v>
      </c>
    </row>
    <row r="78" spans="1:19" ht="18" customHeight="1" outlineLevel="1">
      <c r="A78" s="1006" t="s">
        <v>6</v>
      </c>
      <c r="B78" s="1007"/>
      <c r="C78" s="1007"/>
      <c r="D78" s="1007"/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8"/>
      <c r="Q78" s="480">
        <f>'Mo. Targets'!Q78</f>
        <v>0</v>
      </c>
      <c r="R78" s="545">
        <f t="shared" si="2"/>
        <v>0</v>
      </c>
      <c r="S78" s="545">
        <f>'Mo. Targets'!O78-'Mo. Accom'!O78</f>
        <v>0</v>
      </c>
    </row>
    <row r="79" spans="1:19" ht="34.5" outlineLevel="1">
      <c r="A79" s="93" t="s">
        <v>0</v>
      </c>
      <c r="B79" s="94" t="s">
        <v>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>
        <f>SUM(C79:N79)</f>
        <v>0</v>
      </c>
      <c r="P79" s="90" t="s">
        <v>429</v>
      </c>
      <c r="Q79" s="480">
        <f>'Mo. Targets'!Q79</f>
        <v>0</v>
      </c>
      <c r="R79" s="545">
        <f t="shared" si="2"/>
        <v>0</v>
      </c>
      <c r="S79" s="545">
        <f>'Mo. Targets'!O79-'Mo. Accom'!O79</f>
        <v>0</v>
      </c>
    </row>
    <row r="80" spans="1:19" ht="18" customHeight="1" outlineLevel="1">
      <c r="A80" s="1006" t="s">
        <v>8</v>
      </c>
      <c r="B80" s="1007"/>
      <c r="C80" s="1007"/>
      <c r="D80" s="1007"/>
      <c r="E80" s="1007"/>
      <c r="F80" s="1007"/>
      <c r="G80" s="1007"/>
      <c r="H80" s="1007"/>
      <c r="I80" s="1007"/>
      <c r="J80" s="1007"/>
      <c r="K80" s="1007"/>
      <c r="L80" s="1007"/>
      <c r="M80" s="1007"/>
      <c r="N80" s="1007"/>
      <c r="O80" s="1008"/>
      <c r="Q80" s="480">
        <f>'Mo. Targets'!Q80</f>
        <v>0</v>
      </c>
      <c r="R80" s="545">
        <f t="shared" si="2"/>
        <v>0</v>
      </c>
      <c r="S80" s="545">
        <f>'Mo. Targets'!O80-'Mo. Accom'!O80</f>
        <v>0</v>
      </c>
    </row>
    <row r="81" spans="1:19" ht="34.5" outlineLevel="1">
      <c r="A81" s="93" t="s">
        <v>0</v>
      </c>
      <c r="B81" s="94" t="s">
        <v>9</v>
      </c>
      <c r="C81" s="97"/>
      <c r="D81" s="97"/>
      <c r="E81" s="97"/>
      <c r="F81" s="97"/>
      <c r="G81" s="97"/>
      <c r="H81" s="97"/>
      <c r="I81" s="103"/>
      <c r="J81" s="103"/>
      <c r="K81" s="97"/>
      <c r="L81" s="97"/>
      <c r="M81" s="97"/>
      <c r="N81" s="97"/>
      <c r="O81" s="98">
        <f>(9+4+3+3+4)/(10+4+7+8+5)</f>
        <v>0.67647058823529416</v>
      </c>
      <c r="Q81" s="546">
        <f>'Mo. Targets'!Q81</f>
        <v>0.6</v>
      </c>
      <c r="R81" s="547">
        <f t="shared" si="2"/>
        <v>7.6470588235294179E-2</v>
      </c>
      <c r="S81" s="547">
        <f>'Mo. Targets'!O81-'Mo. Accom'!O81</f>
        <v>-7.6470588235294179E-2</v>
      </c>
    </row>
    <row r="82" spans="1:19" ht="18" customHeight="1" outlineLevel="1">
      <c r="A82" s="1006" t="s">
        <v>10</v>
      </c>
      <c r="B82" s="1007"/>
      <c r="C82" s="1007"/>
      <c r="D82" s="1007"/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8"/>
      <c r="Q82" s="480">
        <f>'Mo. Targets'!Q82</f>
        <v>0</v>
      </c>
      <c r="R82" s="545">
        <f t="shared" si="2"/>
        <v>0</v>
      </c>
      <c r="S82" s="545">
        <f>'Mo. Targets'!O82-'Mo. Accom'!O82</f>
        <v>0</v>
      </c>
    </row>
    <row r="83" spans="1:19" ht="51.75" outlineLevel="1">
      <c r="A83" s="93" t="s">
        <v>0</v>
      </c>
      <c r="B83" s="94" t="s">
        <v>11</v>
      </c>
      <c r="C83" s="95">
        <f>C95+C96+C97+C98</f>
        <v>10</v>
      </c>
      <c r="D83" s="95">
        <f t="shared" ref="D83:N83" si="3">D95+D96+D97+D98</f>
        <v>0</v>
      </c>
      <c r="E83" s="95">
        <f t="shared" si="3"/>
        <v>0</v>
      </c>
      <c r="F83" s="95">
        <f t="shared" si="3"/>
        <v>0</v>
      </c>
      <c r="G83" s="95">
        <f t="shared" si="3"/>
        <v>0</v>
      </c>
      <c r="H83" s="95">
        <f>H96+H97+H98</f>
        <v>0</v>
      </c>
      <c r="I83" s="95">
        <f t="shared" si="3"/>
        <v>0</v>
      </c>
      <c r="J83" s="95">
        <f t="shared" si="3"/>
        <v>0</v>
      </c>
      <c r="K83" s="95">
        <f t="shared" ref="K83" si="4">K95+K96+K97+K98</f>
        <v>0</v>
      </c>
      <c r="L83" s="95">
        <f t="shared" si="3"/>
        <v>0</v>
      </c>
      <c r="M83" s="95">
        <f>M96+M97+M98</f>
        <v>0</v>
      </c>
      <c r="N83" s="95">
        <f t="shared" si="3"/>
        <v>0</v>
      </c>
      <c r="O83" s="96">
        <f>SUM(C83:N83)</f>
        <v>10</v>
      </c>
      <c r="Q83" s="480">
        <f>'Mo. Targets'!Q83</f>
        <v>6</v>
      </c>
      <c r="R83" s="545">
        <f t="shared" si="2"/>
        <v>4</v>
      </c>
      <c r="S83" s="545">
        <f>'Mo. Targets'!O83-'Mo. Accom'!O83</f>
        <v>65</v>
      </c>
    </row>
    <row r="84" spans="1:19" ht="18" customHeight="1" outlineLevel="1">
      <c r="A84" s="1006" t="s">
        <v>12</v>
      </c>
      <c r="B84" s="1007"/>
      <c r="C84" s="1007"/>
      <c r="D84" s="1007"/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8"/>
      <c r="Q84" s="480">
        <f>'Mo. Targets'!Q84</f>
        <v>0</v>
      </c>
      <c r="R84" s="545">
        <f t="shared" si="2"/>
        <v>0</v>
      </c>
      <c r="S84" s="545">
        <f>'Mo. Targets'!O84-'Mo. Accom'!O84</f>
        <v>0</v>
      </c>
    </row>
    <row r="85" spans="1:19" outlineLevel="1">
      <c r="A85" s="93" t="s">
        <v>0</v>
      </c>
      <c r="B85" s="94" t="s">
        <v>13</v>
      </c>
      <c r="C85" s="95">
        <f>C121+C123</f>
        <v>0</v>
      </c>
      <c r="D85" s="95">
        <f t="shared" ref="D85:N85" si="5">D121+D123</f>
        <v>0</v>
      </c>
      <c r="E85" s="95">
        <f t="shared" si="5"/>
        <v>0</v>
      </c>
      <c r="F85" s="95">
        <f t="shared" si="5"/>
        <v>0</v>
      </c>
      <c r="G85" s="95">
        <f t="shared" si="5"/>
        <v>0</v>
      </c>
      <c r="H85" s="95">
        <f t="shared" si="5"/>
        <v>0</v>
      </c>
      <c r="I85" s="95">
        <f t="shared" si="5"/>
        <v>0</v>
      </c>
      <c r="J85" s="95">
        <f t="shared" si="5"/>
        <v>0</v>
      </c>
      <c r="K85" s="95">
        <f t="shared" ref="K85" si="6">K121+K123</f>
        <v>0</v>
      </c>
      <c r="L85" s="95">
        <f t="shared" si="5"/>
        <v>0</v>
      </c>
      <c r="M85" s="95">
        <f t="shared" si="5"/>
        <v>0</v>
      </c>
      <c r="N85" s="95">
        <f t="shared" si="5"/>
        <v>0</v>
      </c>
      <c r="O85" s="96">
        <f>SUM(C85:N85)</f>
        <v>0</v>
      </c>
      <c r="Q85" s="480">
        <f>'Mo. Targets'!Q85</f>
        <v>0</v>
      </c>
      <c r="R85" s="545">
        <f t="shared" si="2"/>
        <v>0</v>
      </c>
      <c r="S85" s="545">
        <f>'Mo. Targets'!O85-'Mo. Accom'!O85</f>
        <v>34</v>
      </c>
    </row>
    <row r="86" spans="1:19" ht="18" customHeight="1">
      <c r="A86" s="1009" t="s">
        <v>14</v>
      </c>
      <c r="B86" s="1010"/>
      <c r="C86" s="1010"/>
      <c r="D86" s="1010"/>
      <c r="E86" s="1010"/>
      <c r="F86" s="1010"/>
      <c r="G86" s="1010"/>
      <c r="H86" s="1010"/>
      <c r="I86" s="1010"/>
      <c r="J86" s="1010"/>
      <c r="K86" s="1010"/>
      <c r="L86" s="1010"/>
      <c r="M86" s="1010"/>
      <c r="N86" s="1010"/>
      <c r="O86" s="1011"/>
      <c r="Q86" s="480">
        <f>'Mo. Targets'!Q86</f>
        <v>0</v>
      </c>
      <c r="R86" s="545">
        <f t="shared" si="2"/>
        <v>0</v>
      </c>
      <c r="S86" s="545">
        <f>'Mo. Targets'!O86-'Mo. Accom'!O86</f>
        <v>0</v>
      </c>
    </row>
    <row r="87" spans="1:19" ht="18" customHeight="1">
      <c r="A87" s="1006" t="s">
        <v>15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8"/>
      <c r="Q87" s="480">
        <f>'Mo. Targets'!Q87</f>
        <v>0</v>
      </c>
      <c r="R87" s="545">
        <f t="shared" si="2"/>
        <v>0</v>
      </c>
      <c r="S87" s="545">
        <f>'Mo. Targets'!O87-'Mo. Accom'!O87</f>
        <v>0</v>
      </c>
    </row>
    <row r="88" spans="1:19" ht="18" customHeight="1">
      <c r="A88" s="998" t="s">
        <v>16</v>
      </c>
      <c r="B88" s="999"/>
      <c r="C88" s="999"/>
      <c r="D88" s="999"/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1000"/>
      <c r="Q88" s="480">
        <f>'Mo. Targets'!Q88</f>
        <v>0</v>
      </c>
      <c r="R88" s="545">
        <f t="shared" si="2"/>
        <v>0</v>
      </c>
      <c r="S88" s="545">
        <f>'Mo. Targets'!O88-'Mo. Accom'!O88</f>
        <v>0</v>
      </c>
    </row>
    <row r="89" spans="1:19">
      <c r="A89" s="93" t="s">
        <v>0</v>
      </c>
      <c r="B89" s="94" t="s">
        <v>17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6">
        <f>SUM(C89:N89)</f>
        <v>0</v>
      </c>
      <c r="Q89" s="480">
        <f>'Mo. Targets'!Q89</f>
        <v>0</v>
      </c>
      <c r="R89" s="545">
        <f t="shared" si="2"/>
        <v>0</v>
      </c>
      <c r="S89" s="545">
        <f>'Mo. Targets'!O89-'Mo. Accom'!O89</f>
        <v>0</v>
      </c>
    </row>
    <row r="90" spans="1:19">
      <c r="A90" s="93" t="s">
        <v>0</v>
      </c>
      <c r="B90" s="94" t="s">
        <v>18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6">
        <f>SUM(C90:N90)</f>
        <v>0</v>
      </c>
      <c r="Q90" s="480">
        <f>'Mo. Targets'!Q90</f>
        <v>0</v>
      </c>
      <c r="R90" s="545">
        <f t="shared" si="2"/>
        <v>0</v>
      </c>
      <c r="S90" s="545">
        <f>'Mo. Targets'!O90-'Mo. Accom'!O90</f>
        <v>2</v>
      </c>
    </row>
    <row r="91" spans="1:19" ht="18" customHeight="1" outlineLevel="1">
      <c r="A91" s="1009" t="s">
        <v>19</v>
      </c>
      <c r="B91" s="1010"/>
      <c r="C91" s="1010"/>
      <c r="D91" s="1010"/>
      <c r="E91" s="1010"/>
      <c r="F91" s="1010"/>
      <c r="G91" s="1010"/>
      <c r="H91" s="1010"/>
      <c r="I91" s="1010"/>
      <c r="J91" s="1010"/>
      <c r="K91" s="1010"/>
      <c r="L91" s="1010"/>
      <c r="M91" s="1010"/>
      <c r="N91" s="1010"/>
      <c r="O91" s="1011"/>
      <c r="Q91" s="480">
        <f>'Mo. Targets'!Q91</f>
        <v>0</v>
      </c>
      <c r="R91" s="545">
        <f t="shared" si="2"/>
        <v>0</v>
      </c>
      <c r="S91" s="545">
        <f>'Mo. Targets'!O91-'Mo. Accom'!O91</f>
        <v>0</v>
      </c>
    </row>
    <row r="92" spans="1:19" ht="18" customHeight="1" outlineLevel="1">
      <c r="A92" s="1006" t="s">
        <v>20</v>
      </c>
      <c r="B92" s="1007"/>
      <c r="C92" s="1007"/>
      <c r="D92" s="1007"/>
      <c r="E92" s="1007"/>
      <c r="F92" s="1007"/>
      <c r="G92" s="1007"/>
      <c r="H92" s="1007"/>
      <c r="I92" s="1007"/>
      <c r="J92" s="1007"/>
      <c r="K92" s="1007"/>
      <c r="L92" s="1007"/>
      <c r="M92" s="1007"/>
      <c r="N92" s="1007"/>
      <c r="O92" s="1008"/>
      <c r="Q92" s="480">
        <f>'Mo. Targets'!Q92</f>
        <v>0</v>
      </c>
      <c r="R92" s="545">
        <f t="shared" si="2"/>
        <v>0</v>
      </c>
      <c r="S92" s="545">
        <f>'Mo. Targets'!O92-'Mo. Accom'!O92</f>
        <v>0</v>
      </c>
    </row>
    <row r="93" spans="1:19" ht="18" customHeight="1" outlineLevel="1">
      <c r="A93" s="998" t="s">
        <v>21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1000"/>
      <c r="Q93" s="480">
        <f>'Mo. Targets'!Q93</f>
        <v>0</v>
      </c>
      <c r="R93" s="545">
        <f t="shared" si="2"/>
        <v>0</v>
      </c>
      <c r="S93" s="545">
        <f>'Mo. Targets'!O93-'Mo. Accom'!O93</f>
        <v>0</v>
      </c>
    </row>
    <row r="94" spans="1:19" outlineLevel="1">
      <c r="A94" s="93" t="s">
        <v>0</v>
      </c>
      <c r="B94" s="996" t="s">
        <v>22</v>
      </c>
      <c r="C94" s="996"/>
      <c r="D94" s="996"/>
      <c r="E94" s="996"/>
      <c r="F94" s="996"/>
      <c r="G94" s="996"/>
      <c r="H94" s="996"/>
      <c r="I94" s="996"/>
      <c r="J94" s="996"/>
      <c r="K94" s="996"/>
      <c r="L94" s="996"/>
      <c r="M94" s="996"/>
      <c r="N94" s="996"/>
      <c r="O94" s="997"/>
      <c r="Q94" s="480">
        <f>'Mo. Targets'!Q94</f>
        <v>0</v>
      </c>
      <c r="R94" s="545">
        <f t="shared" si="2"/>
        <v>0</v>
      </c>
      <c r="S94" s="545">
        <f>'Mo. Targets'!O94-'Mo. Accom'!O94</f>
        <v>0</v>
      </c>
    </row>
    <row r="95" spans="1:19" outlineLevel="1">
      <c r="A95" s="93" t="s">
        <v>0</v>
      </c>
      <c r="B95" s="99" t="s">
        <v>23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6">
        <f>SUM(C95:N95)</f>
        <v>0</v>
      </c>
      <c r="Q95" s="480">
        <f>'Mo. Targets'!Q95</f>
        <v>0</v>
      </c>
      <c r="R95" s="545">
        <f t="shared" si="2"/>
        <v>0</v>
      </c>
      <c r="S95" s="545">
        <f>'Mo. Targets'!O95-'Mo. Accom'!O95</f>
        <v>3</v>
      </c>
    </row>
    <row r="96" spans="1:19" outlineLevel="1">
      <c r="A96" s="93" t="s">
        <v>0</v>
      </c>
      <c r="B96" s="99" t="s">
        <v>24</v>
      </c>
      <c r="C96" s="95">
        <v>10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6">
        <f>SUM(C96:N96)</f>
        <v>10</v>
      </c>
      <c r="Q96" s="480">
        <f>'Mo. Targets'!Q96</f>
        <v>6</v>
      </c>
      <c r="R96" s="545">
        <f t="shared" si="2"/>
        <v>4</v>
      </c>
      <c r="S96" s="545">
        <f>'Mo. Targets'!O96-'Mo. Accom'!O96</f>
        <v>60</v>
      </c>
    </row>
    <row r="97" spans="1:20" ht="69" outlineLevel="1">
      <c r="A97" s="93" t="s">
        <v>0</v>
      </c>
      <c r="B97" s="99" t="s">
        <v>25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6">
        <f>SUM(C97:N97)</f>
        <v>0</v>
      </c>
      <c r="Q97" s="480">
        <f>'Mo. Targets'!Q97</f>
        <v>0</v>
      </c>
      <c r="R97" s="545">
        <f t="shared" si="2"/>
        <v>0</v>
      </c>
      <c r="S97" s="545">
        <f>'Mo. Targets'!O97-'Mo. Accom'!O97</f>
        <v>2</v>
      </c>
    </row>
    <row r="98" spans="1:20" outlineLevel="1">
      <c r="A98" s="93" t="s">
        <v>0</v>
      </c>
      <c r="B98" s="99" t="s">
        <v>26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6">
        <f>SUM(C98:N98)</f>
        <v>0</v>
      </c>
      <c r="Q98" s="480">
        <f>'Mo. Targets'!Q98</f>
        <v>0</v>
      </c>
      <c r="R98" s="545">
        <f t="shared" si="2"/>
        <v>0</v>
      </c>
      <c r="S98" s="545">
        <f>'Mo. Targets'!O98-'Mo. Accom'!O98</f>
        <v>0</v>
      </c>
    </row>
    <row r="99" spans="1:20" ht="18" customHeight="1" outlineLevel="1">
      <c r="A99" s="998" t="s">
        <v>27</v>
      </c>
      <c r="B99" s="999"/>
      <c r="C99" s="999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1000"/>
      <c r="Q99" s="480">
        <f>'Mo. Targets'!Q99</f>
        <v>0</v>
      </c>
      <c r="R99" s="545">
        <f t="shared" si="2"/>
        <v>0</v>
      </c>
      <c r="S99" s="545">
        <f>'Mo. Targets'!O99-'Mo. Accom'!O99</f>
        <v>0</v>
      </c>
    </row>
    <row r="100" spans="1:20" outlineLevel="1">
      <c r="A100" s="93" t="s">
        <v>0</v>
      </c>
      <c r="B100" s="94" t="s">
        <v>28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6">
        <f>SUM(C100:N100)</f>
        <v>0</v>
      </c>
      <c r="Q100" s="480">
        <f>'Mo. Targets'!Q100</f>
        <v>0</v>
      </c>
      <c r="R100" s="545">
        <f t="shared" si="2"/>
        <v>0</v>
      </c>
      <c r="S100" s="545">
        <f>'Mo. Targets'!O100-'Mo. Accom'!O100</f>
        <v>1</v>
      </c>
    </row>
    <row r="101" spans="1:20" ht="18" customHeight="1" outlineLevel="1">
      <c r="A101" s="998" t="s">
        <v>29</v>
      </c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1000"/>
      <c r="Q101" s="480">
        <f>'Mo. Targets'!Q101</f>
        <v>0</v>
      </c>
      <c r="R101" s="545">
        <f t="shared" si="2"/>
        <v>0</v>
      </c>
      <c r="S101" s="545">
        <f>'Mo. Targets'!O101-'Mo. Accom'!O101</f>
        <v>0</v>
      </c>
    </row>
    <row r="102" spans="1:20" ht="34.5" outlineLevel="1">
      <c r="A102" s="93" t="s">
        <v>0</v>
      </c>
      <c r="B102" s="94" t="s">
        <v>30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6">
        <f>SUM(C102:N102)</f>
        <v>0</v>
      </c>
      <c r="Q102" s="480">
        <f>'Mo. Targets'!Q102</f>
        <v>0</v>
      </c>
      <c r="R102" s="545">
        <f t="shared" si="2"/>
        <v>0</v>
      </c>
      <c r="S102" s="545">
        <f>'Mo. Targets'!O102-'Mo. Accom'!O102</f>
        <v>16</v>
      </c>
    </row>
    <row r="103" spans="1:20" ht="18" customHeight="1" outlineLevel="1">
      <c r="A103" s="998" t="s">
        <v>31</v>
      </c>
      <c r="B103" s="999"/>
      <c r="C103" s="999"/>
      <c r="D103" s="999"/>
      <c r="E103" s="999"/>
      <c r="F103" s="999"/>
      <c r="G103" s="999"/>
      <c r="H103" s="999"/>
      <c r="I103" s="999"/>
      <c r="J103" s="999"/>
      <c r="K103" s="999"/>
      <c r="L103" s="999"/>
      <c r="M103" s="999"/>
      <c r="N103" s="999"/>
      <c r="O103" s="1000"/>
      <c r="Q103" s="480">
        <f>'Mo. Targets'!Q103</f>
        <v>0</v>
      </c>
      <c r="R103" s="545">
        <f t="shared" si="2"/>
        <v>0</v>
      </c>
      <c r="S103" s="545">
        <f>'Mo. Targets'!O103-'Mo. Accom'!O103</f>
        <v>0</v>
      </c>
    </row>
    <row r="104" spans="1:20" outlineLevel="1">
      <c r="A104" s="93" t="s">
        <v>0</v>
      </c>
      <c r="B104" s="94" t="s">
        <v>32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6">
        <f t="shared" ref="O104:O108" si="7">SUM(C104:N104)</f>
        <v>0</v>
      </c>
      <c r="Q104" s="480">
        <f>'Mo. Targets'!Q104</f>
        <v>0</v>
      </c>
      <c r="R104" s="545">
        <f t="shared" si="2"/>
        <v>0</v>
      </c>
      <c r="S104" s="545">
        <f>'Mo. Targets'!O104-'Mo. Accom'!O104</f>
        <v>0</v>
      </c>
    </row>
    <row r="105" spans="1:20" outlineLevel="1">
      <c r="A105" s="93" t="s">
        <v>0</v>
      </c>
      <c r="B105" s="94" t="s">
        <v>33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>
        <f t="shared" si="7"/>
        <v>0</v>
      </c>
      <c r="Q105" s="480">
        <f>'Mo. Targets'!Q105</f>
        <v>0</v>
      </c>
      <c r="R105" s="545">
        <f t="shared" si="2"/>
        <v>0</v>
      </c>
      <c r="S105" s="545">
        <f>'Mo. Targets'!O105-'Mo. Accom'!O105</f>
        <v>10</v>
      </c>
    </row>
    <row r="106" spans="1:20" outlineLevel="1">
      <c r="A106" s="93" t="s">
        <v>0</v>
      </c>
      <c r="B106" s="94" t="s">
        <v>34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6">
        <f t="shared" si="7"/>
        <v>0</v>
      </c>
      <c r="Q106" s="480">
        <f>'Mo. Targets'!Q106</f>
        <v>0</v>
      </c>
      <c r="R106" s="545">
        <f t="shared" si="2"/>
        <v>0</v>
      </c>
      <c r="S106" s="545">
        <f>'Mo. Targets'!O106-'Mo. Accom'!O106</f>
        <v>0</v>
      </c>
    </row>
    <row r="107" spans="1:20" outlineLevel="1">
      <c r="A107" s="93" t="s">
        <v>0</v>
      </c>
      <c r="B107" s="94" t="s">
        <v>35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6">
        <f t="shared" si="7"/>
        <v>0</v>
      </c>
      <c r="Q107" s="480">
        <f>'Mo. Targets'!Q107</f>
        <v>0</v>
      </c>
      <c r="R107" s="545">
        <f t="shared" si="2"/>
        <v>0</v>
      </c>
      <c r="S107" s="545">
        <f>'Mo. Targets'!O107-'Mo. Accom'!O107</f>
        <v>10</v>
      </c>
    </row>
    <row r="108" spans="1:20" outlineLevel="1">
      <c r="A108" s="93" t="s">
        <v>0</v>
      </c>
      <c r="B108" s="94" t="s">
        <v>36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6">
        <f t="shared" si="7"/>
        <v>0</v>
      </c>
      <c r="Q108" s="480">
        <f>'Mo. Targets'!Q108</f>
        <v>0</v>
      </c>
      <c r="R108" s="545">
        <f t="shared" si="2"/>
        <v>0</v>
      </c>
      <c r="S108" s="545">
        <f>'Mo. Targets'!O108-'Mo. Accom'!O108</f>
        <v>16</v>
      </c>
    </row>
    <row r="109" spans="1:20" outlineLevel="1">
      <c r="A109" s="720" t="s">
        <v>0</v>
      </c>
      <c r="B109" s="721" t="s">
        <v>37</v>
      </c>
      <c r="C109" s="722"/>
      <c r="D109" s="722"/>
      <c r="E109" s="722"/>
      <c r="F109" s="722"/>
      <c r="G109" s="722"/>
      <c r="H109" s="722"/>
      <c r="I109" s="722"/>
      <c r="J109" s="722"/>
      <c r="K109" s="722"/>
      <c r="L109" s="722"/>
      <c r="M109" s="722"/>
      <c r="N109" s="722"/>
      <c r="O109" s="723">
        <f t="shared" ref="O109:O110" si="8">SUM(C109:N109)</f>
        <v>0</v>
      </c>
      <c r="Q109" s="732">
        <f>'Mo. Targets'!Q109</f>
        <v>0</v>
      </c>
      <c r="R109" s="733">
        <f t="shared" si="2"/>
        <v>0</v>
      </c>
      <c r="S109" s="733">
        <f>'Mo. Targets'!O109-'Mo. Accom'!O109</f>
        <v>0</v>
      </c>
      <c r="T109" s="726" t="s">
        <v>475</v>
      </c>
    </row>
    <row r="110" spans="1:20" ht="34.5" outlineLevel="1">
      <c r="A110" s="720" t="s">
        <v>0</v>
      </c>
      <c r="B110" s="721" t="s">
        <v>38</v>
      </c>
      <c r="C110" s="722"/>
      <c r="D110" s="722"/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3">
        <f t="shared" si="8"/>
        <v>0</v>
      </c>
      <c r="Q110" s="732">
        <f>'Mo. Targets'!Q110</f>
        <v>0</v>
      </c>
      <c r="R110" s="733">
        <f t="shared" si="2"/>
        <v>0</v>
      </c>
      <c r="S110" s="733">
        <f>'Mo. Targets'!O110-'Mo. Accom'!O110</f>
        <v>0</v>
      </c>
      <c r="T110" s="726" t="s">
        <v>475</v>
      </c>
    </row>
    <row r="111" spans="1:20" ht="18" customHeight="1" outlineLevel="1">
      <c r="A111" s="998" t="s">
        <v>39</v>
      </c>
      <c r="B111" s="999"/>
      <c r="C111" s="999"/>
      <c r="D111" s="999"/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1000"/>
      <c r="Q111" s="480">
        <f>'Mo. Targets'!Q111</f>
        <v>0</v>
      </c>
      <c r="R111" s="545">
        <f t="shared" si="2"/>
        <v>0</v>
      </c>
      <c r="S111" s="545">
        <f>'Mo. Targets'!O111-'Mo. Accom'!O111</f>
        <v>0</v>
      </c>
    </row>
    <row r="112" spans="1:20" ht="51.75" outlineLevel="1">
      <c r="A112" s="93" t="s">
        <v>0</v>
      </c>
      <c r="B112" s="94" t="s">
        <v>40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6">
        <f>SUM(C112:N112)</f>
        <v>0</v>
      </c>
      <c r="Q112" s="480">
        <f>'Mo. Targets'!Q112</f>
        <v>0</v>
      </c>
      <c r="R112" s="545">
        <f t="shared" si="2"/>
        <v>0</v>
      </c>
      <c r="S112" s="545">
        <f>'Mo. Targets'!O112-'Mo. Accom'!O112</f>
        <v>4</v>
      </c>
    </row>
    <row r="113" spans="1:19" outlineLevel="1">
      <c r="A113" s="93" t="s">
        <v>0</v>
      </c>
      <c r="B113" s="94" t="s">
        <v>41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6">
        <f>SUM(C113:N113)</f>
        <v>0</v>
      </c>
      <c r="Q113" s="480">
        <f>'Mo. Targets'!Q113</f>
        <v>0</v>
      </c>
      <c r="R113" s="545">
        <f t="shared" si="2"/>
        <v>0</v>
      </c>
      <c r="S113" s="545">
        <f>'Mo. Targets'!O113-'Mo. Accom'!O113</f>
        <v>1</v>
      </c>
    </row>
    <row r="114" spans="1:19" ht="34.5" outlineLevel="1">
      <c r="A114" s="93" t="s">
        <v>0</v>
      </c>
      <c r="B114" s="94" t="s">
        <v>42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6">
        <f>SUM(C114:N114)</f>
        <v>0</v>
      </c>
      <c r="Q114" s="480">
        <f>'Mo. Targets'!Q114</f>
        <v>0</v>
      </c>
      <c r="R114" s="545">
        <f t="shared" si="2"/>
        <v>0</v>
      </c>
      <c r="S114" s="545">
        <f>'Mo. Targets'!O114-'Mo. Accom'!O114</f>
        <v>1</v>
      </c>
    </row>
    <row r="115" spans="1:19" outlineLevel="1">
      <c r="A115" s="93" t="s">
        <v>0</v>
      </c>
      <c r="B115" s="94" t="s">
        <v>43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6">
        <f>SUM(C115:N115)</f>
        <v>0</v>
      </c>
      <c r="Q115" s="480">
        <f>'Mo. Targets'!Q115</f>
        <v>0</v>
      </c>
      <c r="R115" s="545">
        <f t="shared" si="2"/>
        <v>0</v>
      </c>
      <c r="S115" s="545">
        <f>'Mo. Targets'!O115-'Mo. Accom'!O115</f>
        <v>16</v>
      </c>
    </row>
    <row r="116" spans="1:19" outlineLevel="1">
      <c r="A116" s="93" t="s">
        <v>0</v>
      </c>
      <c r="B116" s="94" t="s">
        <v>44</v>
      </c>
      <c r="C116" s="95">
        <v>5</v>
      </c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6">
        <v>5</v>
      </c>
      <c r="Q116" s="480">
        <f>'Mo. Targets'!Q116</f>
        <v>5</v>
      </c>
      <c r="R116" s="545">
        <f>O116-Q116</f>
        <v>0</v>
      </c>
      <c r="S116" s="545">
        <f>'Mo. Targets'!O116-'Mo. Accom'!O116</f>
        <v>0</v>
      </c>
    </row>
    <row r="117" spans="1:19" outlineLevel="1">
      <c r="A117" s="93" t="s">
        <v>0</v>
      </c>
      <c r="B117" s="94" t="s">
        <v>45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6">
        <f>SUM(C117:N117)</f>
        <v>0</v>
      </c>
      <c r="Q117" s="480">
        <f>'Mo. Targets'!Q117</f>
        <v>0</v>
      </c>
      <c r="R117" s="545">
        <f t="shared" si="2"/>
        <v>0</v>
      </c>
      <c r="S117" s="545">
        <f>'Mo. Targets'!O117-'Mo. Accom'!O117</f>
        <v>0</v>
      </c>
    </row>
    <row r="118" spans="1:19" ht="18" customHeight="1" outlineLevel="1">
      <c r="A118" s="1006" t="s">
        <v>46</v>
      </c>
      <c r="B118" s="1007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8"/>
      <c r="Q118" s="480">
        <f>'Mo. Targets'!Q118</f>
        <v>0</v>
      </c>
      <c r="R118" s="545">
        <f t="shared" si="2"/>
        <v>0</v>
      </c>
      <c r="S118" s="545">
        <f>'Mo. Targets'!O118-'Mo. Accom'!O118</f>
        <v>0</v>
      </c>
    </row>
    <row r="119" spans="1:19" ht="18" customHeight="1" outlineLevel="1">
      <c r="A119" s="998" t="s">
        <v>47</v>
      </c>
      <c r="B119" s="999"/>
      <c r="C119" s="999"/>
      <c r="D119" s="999"/>
      <c r="E119" s="999"/>
      <c r="F119" s="999"/>
      <c r="G119" s="999"/>
      <c r="H119" s="999"/>
      <c r="I119" s="999"/>
      <c r="J119" s="999"/>
      <c r="K119" s="999"/>
      <c r="L119" s="999"/>
      <c r="M119" s="999"/>
      <c r="N119" s="999"/>
      <c r="O119" s="1000"/>
      <c r="Q119" s="480">
        <f>'Mo. Targets'!Q119</f>
        <v>0</v>
      </c>
      <c r="R119" s="545">
        <f t="shared" si="2"/>
        <v>0</v>
      </c>
      <c r="S119" s="545">
        <f>'Mo. Targets'!O119-'Mo. Accom'!O119</f>
        <v>0</v>
      </c>
    </row>
    <row r="120" spans="1:19" outlineLevel="1">
      <c r="A120" s="93" t="s">
        <v>0</v>
      </c>
      <c r="B120" s="996" t="s">
        <v>48</v>
      </c>
      <c r="C120" s="996"/>
      <c r="D120" s="996"/>
      <c r="E120" s="996"/>
      <c r="F120" s="996"/>
      <c r="G120" s="996"/>
      <c r="H120" s="996"/>
      <c r="I120" s="996"/>
      <c r="J120" s="996"/>
      <c r="K120" s="996"/>
      <c r="L120" s="996"/>
      <c r="M120" s="996"/>
      <c r="N120" s="996"/>
      <c r="O120" s="997"/>
      <c r="Q120" s="480">
        <f>'Mo. Targets'!Q120</f>
        <v>0</v>
      </c>
      <c r="R120" s="545">
        <f t="shared" si="2"/>
        <v>0</v>
      </c>
      <c r="S120" s="545">
        <f>'Mo. Targets'!O120-'Mo. Accom'!O120</f>
        <v>0</v>
      </c>
    </row>
    <row r="121" spans="1:19" outlineLevel="1">
      <c r="A121" s="93" t="s">
        <v>0</v>
      </c>
      <c r="B121" s="99" t="s">
        <v>49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6">
        <f>SUM(C121:N121)</f>
        <v>0</v>
      </c>
      <c r="Q121" s="480">
        <f>'Mo. Targets'!Q121</f>
        <v>0</v>
      </c>
      <c r="R121" s="545">
        <f t="shared" si="2"/>
        <v>0</v>
      </c>
      <c r="S121" s="545">
        <f>'Mo. Targets'!O121-'Mo. Accom'!O121</f>
        <v>16</v>
      </c>
    </row>
    <row r="122" spans="1:19" outlineLevel="1">
      <c r="A122" s="93" t="s">
        <v>0</v>
      </c>
      <c r="B122" s="1015" t="s">
        <v>50</v>
      </c>
      <c r="C122" s="1015"/>
      <c r="D122" s="1015"/>
      <c r="E122" s="1015"/>
      <c r="F122" s="1015"/>
      <c r="G122" s="1015"/>
      <c r="H122" s="1015"/>
      <c r="I122" s="1015"/>
      <c r="J122" s="1015"/>
      <c r="K122" s="1015"/>
      <c r="L122" s="1015"/>
      <c r="M122" s="1015"/>
      <c r="N122" s="1015"/>
      <c r="O122" s="1016"/>
      <c r="Q122" s="480">
        <f>'Mo. Targets'!Q122</f>
        <v>0</v>
      </c>
      <c r="R122" s="545">
        <f t="shared" si="2"/>
        <v>0</v>
      </c>
      <c r="S122" s="545">
        <f>'Mo. Targets'!O122-'Mo. Accom'!O122</f>
        <v>0</v>
      </c>
    </row>
    <row r="123" spans="1:19" outlineLevel="1">
      <c r="A123" s="93" t="s">
        <v>0</v>
      </c>
      <c r="B123" s="100" t="s">
        <v>51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6">
        <f>SUM(C123:N123)</f>
        <v>0</v>
      </c>
      <c r="Q123" s="480">
        <f>'Mo. Targets'!Q123</f>
        <v>0</v>
      </c>
      <c r="R123" s="545">
        <f t="shared" si="2"/>
        <v>0</v>
      </c>
      <c r="S123" s="545">
        <f>'Mo. Targets'!O123-'Mo. Accom'!O123</f>
        <v>16</v>
      </c>
    </row>
    <row r="124" spans="1:19" outlineLevel="1">
      <c r="A124" s="93" t="s">
        <v>0</v>
      </c>
      <c r="B124" s="100" t="s">
        <v>52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6">
        <f>SUM(C124:N124)</f>
        <v>0</v>
      </c>
      <c r="Q124" s="480">
        <f>'Mo. Targets'!Q124</f>
        <v>0</v>
      </c>
      <c r="R124" s="545">
        <f t="shared" si="2"/>
        <v>0</v>
      </c>
      <c r="S124" s="545">
        <f>'Mo. Targets'!O124-'Mo. Accom'!O124</f>
        <v>16</v>
      </c>
    </row>
    <row r="125" spans="1:19" outlineLevel="1">
      <c r="A125" s="93" t="s">
        <v>0</v>
      </c>
      <c r="B125" s="99" t="s">
        <v>53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6">
        <f>SUM(C125:N125)</f>
        <v>0</v>
      </c>
      <c r="Q125" s="480">
        <f>'Mo. Targets'!Q125</f>
        <v>0</v>
      </c>
      <c r="R125" s="545">
        <f t="shared" si="2"/>
        <v>0</v>
      </c>
      <c r="S125" s="545">
        <f>'Mo. Targets'!O125-'Mo. Accom'!O125</f>
        <v>2</v>
      </c>
    </row>
    <row r="126" spans="1:19" ht="18" customHeight="1" outlineLevel="1">
      <c r="A126" s="998" t="s">
        <v>54</v>
      </c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1000"/>
      <c r="Q126" s="480">
        <f>'Mo. Targets'!Q126</f>
        <v>0</v>
      </c>
      <c r="R126" s="545">
        <f t="shared" si="2"/>
        <v>0</v>
      </c>
      <c r="S126" s="545">
        <f>'Mo. Targets'!O126-'Mo. Accom'!O126</f>
        <v>0</v>
      </c>
    </row>
    <row r="127" spans="1:19" outlineLevel="1">
      <c r="A127" s="93" t="s">
        <v>0</v>
      </c>
      <c r="B127" s="996" t="s">
        <v>55</v>
      </c>
      <c r="C127" s="996"/>
      <c r="D127" s="996"/>
      <c r="E127" s="996"/>
      <c r="F127" s="996"/>
      <c r="G127" s="996"/>
      <c r="H127" s="996"/>
      <c r="I127" s="996"/>
      <c r="J127" s="996"/>
      <c r="K127" s="996"/>
      <c r="L127" s="996"/>
      <c r="M127" s="996"/>
      <c r="N127" s="996"/>
      <c r="O127" s="997"/>
      <c r="Q127" s="480">
        <f>'Mo. Targets'!Q127</f>
        <v>0</v>
      </c>
      <c r="R127" s="545">
        <f t="shared" si="2"/>
        <v>0</v>
      </c>
      <c r="S127" s="545">
        <f>'Mo. Targets'!O127-'Mo. Accom'!O127</f>
        <v>0</v>
      </c>
    </row>
    <row r="128" spans="1:19" outlineLevel="1">
      <c r="A128" s="93" t="s">
        <v>0</v>
      </c>
      <c r="B128" s="99" t="s">
        <v>56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6">
        <f>SUM(C128:N128)</f>
        <v>0</v>
      </c>
      <c r="Q128" s="480">
        <f>'Mo. Targets'!Q128</f>
        <v>0</v>
      </c>
      <c r="R128" s="545">
        <f t="shared" si="2"/>
        <v>0</v>
      </c>
      <c r="S128" s="545">
        <f>'Mo. Targets'!O128-'Mo. Accom'!O128</f>
        <v>4</v>
      </c>
    </row>
    <row r="129" spans="1:19" outlineLevel="1">
      <c r="A129" s="93" t="s">
        <v>0</v>
      </c>
      <c r="B129" s="1015" t="s">
        <v>57</v>
      </c>
      <c r="C129" s="1015"/>
      <c r="D129" s="1015"/>
      <c r="E129" s="1015"/>
      <c r="F129" s="1015"/>
      <c r="G129" s="1015"/>
      <c r="H129" s="1015"/>
      <c r="I129" s="1015"/>
      <c r="J129" s="1015"/>
      <c r="K129" s="1015"/>
      <c r="L129" s="1015"/>
      <c r="M129" s="1015"/>
      <c r="N129" s="1015"/>
      <c r="O129" s="1016"/>
      <c r="Q129" s="480">
        <f>'Mo. Targets'!Q129</f>
        <v>0</v>
      </c>
      <c r="R129" s="545">
        <f t="shared" si="2"/>
        <v>0</v>
      </c>
      <c r="S129" s="545">
        <f>'Mo. Targets'!O129-'Mo. Accom'!O129</f>
        <v>0</v>
      </c>
    </row>
    <row r="130" spans="1:19" outlineLevel="1">
      <c r="A130" s="93" t="s">
        <v>0</v>
      </c>
      <c r="B130" s="100" t="s">
        <v>58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6">
        <f>SUM(C130:N130)</f>
        <v>0</v>
      </c>
      <c r="Q130" s="480">
        <f>'Mo. Targets'!Q130</f>
        <v>0</v>
      </c>
      <c r="R130" s="545">
        <f t="shared" si="2"/>
        <v>0</v>
      </c>
      <c r="S130" s="545">
        <f>'Mo. Targets'!O130-'Mo. Accom'!O130</f>
        <v>1</v>
      </c>
    </row>
    <row r="131" spans="1:19" ht="34.5" outlineLevel="1">
      <c r="A131" s="93" t="s">
        <v>0</v>
      </c>
      <c r="B131" s="100" t="s">
        <v>59</v>
      </c>
      <c r="C131" s="95">
        <v>1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6">
        <f>SUM(C131:N131)</f>
        <v>1</v>
      </c>
      <c r="Q131" s="480">
        <f>'Mo. Targets'!Q131</f>
        <v>1</v>
      </c>
      <c r="R131" s="545">
        <f t="shared" si="2"/>
        <v>0</v>
      </c>
      <c r="S131" s="545">
        <f>'Mo. Targets'!O131-'Mo. Accom'!O131</f>
        <v>3</v>
      </c>
    </row>
    <row r="132" spans="1:19" ht="18" customHeight="1" outlineLevel="1">
      <c r="A132" s="998" t="s">
        <v>60</v>
      </c>
      <c r="B132" s="999"/>
      <c r="C132" s="999"/>
      <c r="D132" s="999"/>
      <c r="E132" s="999"/>
      <c r="F132" s="999"/>
      <c r="G132" s="999"/>
      <c r="H132" s="999"/>
      <c r="I132" s="999"/>
      <c r="J132" s="999"/>
      <c r="K132" s="999"/>
      <c r="L132" s="999"/>
      <c r="M132" s="999"/>
      <c r="N132" s="999"/>
      <c r="O132" s="1000"/>
      <c r="Q132" s="480">
        <f>'Mo. Targets'!Q132</f>
        <v>0</v>
      </c>
      <c r="R132" s="545">
        <f t="shared" si="2"/>
        <v>0</v>
      </c>
      <c r="S132" s="545">
        <f>'Mo. Targets'!O132-'Mo. Accom'!O132</f>
        <v>0</v>
      </c>
    </row>
    <row r="133" spans="1:19" outlineLevel="1">
      <c r="A133" s="93" t="s">
        <v>0</v>
      </c>
      <c r="B133" s="94" t="s">
        <v>61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6">
        <f>SUM(C133:N133)</f>
        <v>0</v>
      </c>
      <c r="Q133" s="480">
        <f>'Mo. Targets'!Q133</f>
        <v>0</v>
      </c>
      <c r="R133" s="545">
        <f t="shared" si="2"/>
        <v>0</v>
      </c>
      <c r="S133" s="545">
        <f>'Mo. Targets'!O133-'Mo. Accom'!O133</f>
        <v>2</v>
      </c>
    </row>
    <row r="134" spans="1:19" outlineLevel="1">
      <c r="A134" s="93" t="s">
        <v>0</v>
      </c>
      <c r="B134" s="94" t="s">
        <v>62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6">
        <f>SUM(C134:N134)</f>
        <v>0</v>
      </c>
      <c r="Q134" s="480">
        <f>'Mo. Targets'!Q134</f>
        <v>0</v>
      </c>
      <c r="R134" s="545">
        <f t="shared" si="2"/>
        <v>0</v>
      </c>
      <c r="S134" s="545">
        <f>'Mo. Targets'!O134-'Mo. Accom'!O134</f>
        <v>2</v>
      </c>
    </row>
    <row r="135" spans="1:19" ht="18" customHeight="1" outlineLevel="1">
      <c r="A135" s="998" t="s">
        <v>63</v>
      </c>
      <c r="B135" s="999"/>
      <c r="C135" s="999"/>
      <c r="D135" s="999"/>
      <c r="E135" s="999"/>
      <c r="F135" s="999"/>
      <c r="G135" s="999"/>
      <c r="H135" s="999"/>
      <c r="I135" s="999"/>
      <c r="J135" s="999"/>
      <c r="K135" s="999"/>
      <c r="L135" s="999"/>
      <c r="M135" s="999"/>
      <c r="N135" s="999"/>
      <c r="O135" s="1000"/>
      <c r="Q135" s="480">
        <f>'Mo. Targets'!Q135</f>
        <v>0</v>
      </c>
      <c r="R135" s="545">
        <f t="shared" si="2"/>
        <v>0</v>
      </c>
      <c r="S135" s="545">
        <f>'Mo. Targets'!O135-'Mo. Accom'!O135</f>
        <v>0</v>
      </c>
    </row>
    <row r="136" spans="1:19" ht="34.5" outlineLevel="1">
      <c r="A136" s="93" t="s">
        <v>0</v>
      </c>
      <c r="B136" s="94" t="s">
        <v>64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6">
        <v>10</v>
      </c>
      <c r="Q136" s="480">
        <f>'Mo. Targets'!Q136</f>
        <v>10</v>
      </c>
      <c r="R136" s="545">
        <f t="shared" si="2"/>
        <v>0</v>
      </c>
      <c r="S136" s="545">
        <f>'Mo. Targets'!O136-'Mo. Accom'!O136</f>
        <v>0</v>
      </c>
    </row>
    <row r="137" spans="1:19" ht="18" customHeight="1" outlineLevel="1">
      <c r="A137" s="1012" t="s">
        <v>65</v>
      </c>
      <c r="B137" s="1013"/>
      <c r="C137" s="1013"/>
      <c r="D137" s="1013"/>
      <c r="E137" s="1013"/>
      <c r="F137" s="1013"/>
      <c r="G137" s="1013"/>
      <c r="H137" s="1013"/>
      <c r="I137" s="1013"/>
      <c r="J137" s="1013"/>
      <c r="K137" s="1013"/>
      <c r="L137" s="1013"/>
      <c r="M137" s="1013"/>
      <c r="N137" s="1013"/>
      <c r="O137" s="1014"/>
      <c r="Q137" s="480">
        <f>'Mo. Targets'!Q137</f>
        <v>0</v>
      </c>
      <c r="R137" s="545">
        <f t="shared" si="2"/>
        <v>0</v>
      </c>
      <c r="S137" s="545">
        <f>'Mo. Targets'!O137-'Mo. Accom'!O137</f>
        <v>0</v>
      </c>
    </row>
    <row r="138" spans="1:19" ht="18" customHeight="1" outlineLevel="1">
      <c r="A138" s="1009" t="s">
        <v>5</v>
      </c>
      <c r="B138" s="1010"/>
      <c r="C138" s="1010"/>
      <c r="D138" s="1010"/>
      <c r="E138" s="1010"/>
      <c r="F138" s="1010"/>
      <c r="G138" s="1010"/>
      <c r="H138" s="1010"/>
      <c r="I138" s="1010"/>
      <c r="J138" s="1010"/>
      <c r="K138" s="1010"/>
      <c r="L138" s="1010"/>
      <c r="M138" s="1010"/>
      <c r="N138" s="1010"/>
      <c r="O138" s="1011"/>
      <c r="Q138" s="480">
        <f>'Mo. Targets'!Q138</f>
        <v>0</v>
      </c>
      <c r="R138" s="545">
        <f t="shared" ref="R138:R201" si="9">O138-Q138</f>
        <v>0</v>
      </c>
      <c r="S138" s="545">
        <f>'Mo. Targets'!O138-'Mo. Accom'!O138</f>
        <v>0</v>
      </c>
    </row>
    <row r="139" spans="1:19" ht="18" customHeight="1" outlineLevel="1">
      <c r="A139" s="1006" t="s">
        <v>6</v>
      </c>
      <c r="B139" s="1007"/>
      <c r="C139" s="1007"/>
      <c r="D139" s="1007"/>
      <c r="E139" s="1007"/>
      <c r="F139" s="1007"/>
      <c r="G139" s="1007"/>
      <c r="H139" s="1007"/>
      <c r="I139" s="1007"/>
      <c r="J139" s="1007"/>
      <c r="K139" s="1007"/>
      <c r="L139" s="1007"/>
      <c r="M139" s="1007"/>
      <c r="N139" s="1007"/>
      <c r="O139" s="1008"/>
      <c r="Q139" s="480">
        <f>'Mo. Targets'!Q139</f>
        <v>0</v>
      </c>
      <c r="R139" s="545">
        <f t="shared" si="9"/>
        <v>0</v>
      </c>
      <c r="S139" s="545">
        <f>'Mo. Targets'!O139-'Mo. Accom'!O139</f>
        <v>0</v>
      </c>
    </row>
    <row r="140" spans="1:19" outlineLevel="1">
      <c r="A140" s="93" t="s">
        <v>0</v>
      </c>
      <c r="B140" s="94" t="s">
        <v>66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6"/>
      <c r="Q140" s="480">
        <f>'Mo. Targets'!Q140</f>
        <v>0</v>
      </c>
      <c r="R140" s="545">
        <f t="shared" si="9"/>
        <v>0</v>
      </c>
      <c r="S140" s="545">
        <f>'Mo. Targets'!O140-'Mo. Accom'!O140</f>
        <v>0</v>
      </c>
    </row>
    <row r="141" spans="1:19" ht="18" customHeight="1" outlineLevel="1">
      <c r="A141" s="1006" t="s">
        <v>10</v>
      </c>
      <c r="B141" s="1007"/>
      <c r="C141" s="1007"/>
      <c r="D141" s="1007"/>
      <c r="E141" s="1007"/>
      <c r="F141" s="1007"/>
      <c r="G141" s="1007"/>
      <c r="H141" s="1007"/>
      <c r="I141" s="1007"/>
      <c r="J141" s="1007"/>
      <c r="K141" s="1007"/>
      <c r="L141" s="1007"/>
      <c r="M141" s="1007"/>
      <c r="N141" s="1007"/>
      <c r="O141" s="1008"/>
      <c r="Q141" s="480">
        <f>'Mo. Targets'!Q141</f>
        <v>0</v>
      </c>
      <c r="R141" s="545">
        <f t="shared" si="9"/>
        <v>0</v>
      </c>
      <c r="S141" s="545">
        <f>'Mo. Targets'!O141-'Mo. Accom'!O141</f>
        <v>0</v>
      </c>
    </row>
    <row r="142" spans="1:19" ht="34.5" outlineLevel="1">
      <c r="A142" s="93" t="s">
        <v>0</v>
      </c>
      <c r="B142" s="94" t="s">
        <v>67</v>
      </c>
      <c r="C142" s="101">
        <f>C224*30000/30000000</f>
        <v>0</v>
      </c>
      <c r="D142" s="101">
        <f t="shared" ref="D142:N142" si="10">D224*30000/30000000</f>
        <v>0</v>
      </c>
      <c r="E142" s="101">
        <f t="shared" si="10"/>
        <v>0</v>
      </c>
      <c r="F142" s="101">
        <f t="shared" si="10"/>
        <v>0</v>
      </c>
      <c r="G142" s="101">
        <f t="shared" si="10"/>
        <v>0</v>
      </c>
      <c r="H142" s="101">
        <f t="shared" si="10"/>
        <v>0</v>
      </c>
      <c r="I142" s="101">
        <f t="shared" si="10"/>
        <v>0</v>
      </c>
      <c r="J142" s="101">
        <f t="shared" si="10"/>
        <v>0</v>
      </c>
      <c r="K142" s="101">
        <f t="shared" ref="K142" si="11">K224*30000/30000000</f>
        <v>0</v>
      </c>
      <c r="L142" s="101">
        <f t="shared" si="10"/>
        <v>0</v>
      </c>
      <c r="M142" s="101">
        <f t="shared" si="10"/>
        <v>0</v>
      </c>
      <c r="N142" s="101">
        <f t="shared" si="10"/>
        <v>0</v>
      </c>
      <c r="O142" s="102">
        <f>SUM(C142:N142)</f>
        <v>0</v>
      </c>
      <c r="Q142" s="480">
        <f>'Mo. Targets'!Q142</f>
        <v>0</v>
      </c>
      <c r="R142" s="545">
        <f t="shared" si="9"/>
        <v>0</v>
      </c>
      <c r="S142" s="545">
        <f>'Mo. Targets'!O142-'Mo. Accom'!O142</f>
        <v>4.0000000000000001E-3</v>
      </c>
    </row>
    <row r="143" spans="1:19" ht="18" customHeight="1" outlineLevel="1">
      <c r="A143" s="1006" t="s">
        <v>12</v>
      </c>
      <c r="B143" s="1007"/>
      <c r="C143" s="1007"/>
      <c r="D143" s="1007"/>
      <c r="E143" s="1007"/>
      <c r="F143" s="1007"/>
      <c r="G143" s="1007"/>
      <c r="H143" s="1007"/>
      <c r="I143" s="1007"/>
      <c r="J143" s="1007"/>
      <c r="K143" s="1007"/>
      <c r="L143" s="1007"/>
      <c r="M143" s="1007"/>
      <c r="N143" s="1007"/>
      <c r="O143" s="1008"/>
      <c r="Q143" s="480">
        <f>'Mo. Targets'!Q143</f>
        <v>0</v>
      </c>
      <c r="R143" s="545">
        <f t="shared" si="9"/>
        <v>0</v>
      </c>
      <c r="S143" s="545">
        <f>'Mo. Targets'!O143-'Mo. Accom'!O143</f>
        <v>0</v>
      </c>
    </row>
    <row r="144" spans="1:19" ht="34.5" outlineLevel="1">
      <c r="A144" s="93" t="s">
        <v>0</v>
      </c>
      <c r="B144" s="94" t="s">
        <v>68</v>
      </c>
      <c r="C144" s="95">
        <f>C170</f>
        <v>0</v>
      </c>
      <c r="D144" s="95">
        <f t="shared" ref="D144:N144" si="12">D170</f>
        <v>0</v>
      </c>
      <c r="E144" s="95">
        <f t="shared" si="12"/>
        <v>0</v>
      </c>
      <c r="F144" s="95">
        <f t="shared" si="12"/>
        <v>0</v>
      </c>
      <c r="G144" s="95">
        <f t="shared" si="12"/>
        <v>0</v>
      </c>
      <c r="H144" s="95">
        <f t="shared" si="12"/>
        <v>0</v>
      </c>
      <c r="I144" s="95">
        <f t="shared" si="12"/>
        <v>0</v>
      </c>
      <c r="J144" s="95">
        <f t="shared" si="12"/>
        <v>0</v>
      </c>
      <c r="K144" s="95">
        <f t="shared" ref="K144" si="13">K170</f>
        <v>0</v>
      </c>
      <c r="L144" s="95">
        <f t="shared" si="12"/>
        <v>0</v>
      </c>
      <c r="M144" s="95">
        <f t="shared" si="12"/>
        <v>0</v>
      </c>
      <c r="N144" s="95">
        <f t="shared" si="12"/>
        <v>0</v>
      </c>
      <c r="O144" s="96">
        <f>SUM(C144:N144)</f>
        <v>0</v>
      </c>
      <c r="Q144" s="480">
        <f>'Mo. Targets'!Q144</f>
        <v>0</v>
      </c>
      <c r="R144" s="545">
        <f t="shared" si="9"/>
        <v>0</v>
      </c>
      <c r="S144" s="545">
        <f>'Mo. Targets'!O144-'Mo. Accom'!O144</f>
        <v>1</v>
      </c>
    </row>
    <row r="145" spans="1:19" ht="18" customHeight="1" outlineLevel="1">
      <c r="A145" s="1009" t="s">
        <v>19</v>
      </c>
      <c r="B145" s="1010"/>
      <c r="C145" s="1010"/>
      <c r="D145" s="1010"/>
      <c r="E145" s="1010"/>
      <c r="F145" s="1010"/>
      <c r="G145" s="1010"/>
      <c r="H145" s="1010"/>
      <c r="I145" s="1010"/>
      <c r="J145" s="1010"/>
      <c r="K145" s="1010"/>
      <c r="L145" s="1010"/>
      <c r="M145" s="1010"/>
      <c r="N145" s="1010"/>
      <c r="O145" s="1011"/>
      <c r="Q145" s="480">
        <f>'Mo. Targets'!Q145</f>
        <v>0</v>
      </c>
      <c r="R145" s="545">
        <f t="shared" si="9"/>
        <v>0</v>
      </c>
      <c r="S145" s="545">
        <f>'Mo. Targets'!O145-'Mo. Accom'!O145</f>
        <v>0</v>
      </c>
    </row>
    <row r="146" spans="1:19" ht="18" customHeight="1" outlineLevel="1">
      <c r="A146" s="1006" t="s">
        <v>69</v>
      </c>
      <c r="B146" s="1007"/>
      <c r="C146" s="1007"/>
      <c r="D146" s="1007"/>
      <c r="E146" s="1007"/>
      <c r="F146" s="1007"/>
      <c r="G146" s="1007"/>
      <c r="H146" s="1007"/>
      <c r="I146" s="1007"/>
      <c r="J146" s="1007"/>
      <c r="K146" s="1007"/>
      <c r="L146" s="1007"/>
      <c r="M146" s="1007"/>
      <c r="N146" s="1007"/>
      <c r="O146" s="1008"/>
      <c r="Q146" s="480">
        <f>'Mo. Targets'!Q146</f>
        <v>0</v>
      </c>
      <c r="R146" s="545">
        <f t="shared" si="9"/>
        <v>0</v>
      </c>
      <c r="S146" s="545">
        <f>'Mo. Targets'!O146-'Mo. Accom'!O146</f>
        <v>0</v>
      </c>
    </row>
    <row r="147" spans="1:19" ht="18" customHeight="1" outlineLevel="1">
      <c r="A147" s="998" t="s">
        <v>70</v>
      </c>
      <c r="B147" s="999"/>
      <c r="C147" s="999"/>
      <c r="D147" s="999"/>
      <c r="E147" s="999"/>
      <c r="F147" s="999"/>
      <c r="G147" s="999"/>
      <c r="H147" s="999"/>
      <c r="I147" s="999"/>
      <c r="J147" s="999"/>
      <c r="K147" s="999"/>
      <c r="L147" s="999"/>
      <c r="M147" s="999"/>
      <c r="N147" s="999"/>
      <c r="O147" s="1000"/>
      <c r="Q147" s="480">
        <f>'Mo. Targets'!Q147</f>
        <v>0</v>
      </c>
      <c r="R147" s="545">
        <f t="shared" si="9"/>
        <v>0</v>
      </c>
      <c r="S147" s="545">
        <f>'Mo. Targets'!O147-'Mo. Accom'!O147</f>
        <v>0</v>
      </c>
    </row>
    <row r="148" spans="1:19" ht="18" customHeight="1" outlineLevel="1">
      <c r="A148" s="990" t="s">
        <v>71</v>
      </c>
      <c r="B148" s="991"/>
      <c r="C148" s="991"/>
      <c r="D148" s="991"/>
      <c r="E148" s="991"/>
      <c r="F148" s="991"/>
      <c r="G148" s="991"/>
      <c r="H148" s="991"/>
      <c r="I148" s="991"/>
      <c r="J148" s="991"/>
      <c r="K148" s="991"/>
      <c r="L148" s="991"/>
      <c r="M148" s="991"/>
      <c r="N148" s="991"/>
      <c r="O148" s="992"/>
      <c r="Q148" s="480">
        <f>'Mo. Targets'!Q148</f>
        <v>0</v>
      </c>
      <c r="R148" s="545">
        <f t="shared" si="9"/>
        <v>0</v>
      </c>
      <c r="S148" s="545">
        <f>'Mo. Targets'!O148-'Mo. Accom'!O148</f>
        <v>0</v>
      </c>
    </row>
    <row r="149" spans="1:19" outlineLevel="1">
      <c r="A149" s="93" t="s">
        <v>0</v>
      </c>
      <c r="B149" s="996" t="s">
        <v>72</v>
      </c>
      <c r="C149" s="996"/>
      <c r="D149" s="996"/>
      <c r="E149" s="996"/>
      <c r="F149" s="996"/>
      <c r="G149" s="996"/>
      <c r="H149" s="996"/>
      <c r="I149" s="996"/>
      <c r="J149" s="996"/>
      <c r="K149" s="996"/>
      <c r="L149" s="996"/>
      <c r="M149" s="996"/>
      <c r="N149" s="996"/>
      <c r="O149" s="997"/>
      <c r="Q149" s="480">
        <f>'Mo. Targets'!Q149</f>
        <v>0</v>
      </c>
      <c r="R149" s="545">
        <f t="shared" si="9"/>
        <v>0</v>
      </c>
      <c r="S149" s="545">
        <f>'Mo. Targets'!O149-'Mo. Accom'!O149</f>
        <v>0</v>
      </c>
    </row>
    <row r="150" spans="1:19" ht="34.5" outlineLevel="1">
      <c r="A150" s="93" t="s">
        <v>0</v>
      </c>
      <c r="B150" s="99" t="s">
        <v>73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6">
        <f>SUM(C150:N150)</f>
        <v>0</v>
      </c>
      <c r="Q150" s="480">
        <f>'Mo. Targets'!Q150</f>
        <v>0</v>
      </c>
      <c r="R150" s="545">
        <f t="shared" si="9"/>
        <v>0</v>
      </c>
      <c r="S150" s="545">
        <f>'Mo. Targets'!O150-'Mo. Accom'!O150</f>
        <v>20</v>
      </c>
    </row>
    <row r="151" spans="1:19" ht="34.5" outlineLevel="1">
      <c r="A151" s="93" t="s">
        <v>0</v>
      </c>
      <c r="B151" s="99" t="s">
        <v>74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6">
        <f>SUM(C151:N151)</f>
        <v>0</v>
      </c>
      <c r="Q151" s="480">
        <f>'Mo. Targets'!Q151</f>
        <v>0</v>
      </c>
      <c r="R151" s="545">
        <f t="shared" si="9"/>
        <v>0</v>
      </c>
      <c r="S151" s="545">
        <f>'Mo. Targets'!O151-'Mo. Accom'!O151</f>
        <v>4</v>
      </c>
    </row>
    <row r="152" spans="1:19" outlineLevel="1">
      <c r="A152" s="93" t="s">
        <v>0</v>
      </c>
      <c r="B152" s="94" t="s">
        <v>75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6">
        <f>SUM(C152:N152)</f>
        <v>0</v>
      </c>
      <c r="Q152" s="480">
        <f>'Mo. Targets'!Q152</f>
        <v>1</v>
      </c>
      <c r="R152" s="545">
        <f t="shared" si="9"/>
        <v>-1</v>
      </c>
      <c r="S152" s="545">
        <f>'Mo. Targets'!O152-'Mo. Accom'!O152</f>
        <v>12</v>
      </c>
    </row>
    <row r="153" spans="1:19" outlineLevel="1">
      <c r="A153" s="93" t="s">
        <v>0</v>
      </c>
      <c r="B153" s="94" t="s">
        <v>76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6">
        <f>SUM(C153:N153)</f>
        <v>0</v>
      </c>
      <c r="Q153" s="480">
        <f>'Mo. Targets'!Q153</f>
        <v>1</v>
      </c>
      <c r="R153" s="545">
        <f t="shared" si="9"/>
        <v>-1</v>
      </c>
      <c r="S153" s="545">
        <f>'Mo. Targets'!O153-'Mo. Accom'!O153</f>
        <v>12</v>
      </c>
    </row>
    <row r="154" spans="1:19" ht="18" customHeight="1" outlineLevel="1">
      <c r="A154" s="990" t="s">
        <v>77</v>
      </c>
      <c r="B154" s="991"/>
      <c r="C154" s="991"/>
      <c r="D154" s="991"/>
      <c r="E154" s="991"/>
      <c r="F154" s="991"/>
      <c r="G154" s="991"/>
      <c r="H154" s="991"/>
      <c r="I154" s="991"/>
      <c r="J154" s="991"/>
      <c r="K154" s="991"/>
      <c r="L154" s="991"/>
      <c r="M154" s="991"/>
      <c r="N154" s="991"/>
      <c r="O154" s="992"/>
      <c r="Q154" s="480">
        <f>'Mo. Targets'!Q154</f>
        <v>0</v>
      </c>
      <c r="R154" s="545">
        <f t="shared" si="9"/>
        <v>0</v>
      </c>
      <c r="S154" s="545">
        <f>'Mo. Targets'!O154-'Mo. Accom'!O154</f>
        <v>0</v>
      </c>
    </row>
    <row r="155" spans="1:19" outlineLevel="1">
      <c r="A155" s="93" t="s">
        <v>0</v>
      </c>
      <c r="B155" s="94" t="s">
        <v>78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6">
        <v>1</v>
      </c>
      <c r="Q155" s="480">
        <f>'Mo. Targets'!Q155</f>
        <v>1</v>
      </c>
      <c r="R155" s="545">
        <f t="shared" si="9"/>
        <v>0</v>
      </c>
      <c r="S155" s="545">
        <f>'Mo. Targets'!O155-'Mo. Accom'!O155</f>
        <v>0</v>
      </c>
    </row>
    <row r="156" spans="1:19" outlineLevel="1">
      <c r="A156" s="93" t="s">
        <v>0</v>
      </c>
      <c r="B156" s="94" t="s">
        <v>79</v>
      </c>
      <c r="C156" s="95">
        <v>1</v>
      </c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6">
        <f t="shared" ref="O156:O161" si="14">SUM(C156:N156)</f>
        <v>1</v>
      </c>
      <c r="Q156" s="480">
        <f>'Mo. Targets'!Q156</f>
        <v>2</v>
      </c>
      <c r="R156" s="545">
        <f t="shared" si="9"/>
        <v>-1</v>
      </c>
      <c r="S156" s="545">
        <f>'Mo. Targets'!O156-'Mo. Accom'!O156</f>
        <v>23</v>
      </c>
    </row>
    <row r="157" spans="1:19" outlineLevel="1">
      <c r="A157" s="93" t="s">
        <v>0</v>
      </c>
      <c r="B157" s="94" t="s">
        <v>80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6">
        <f t="shared" si="14"/>
        <v>0</v>
      </c>
      <c r="Q157" s="480">
        <f>'Mo. Targets'!Q157</f>
        <v>0</v>
      </c>
      <c r="R157" s="545">
        <f t="shared" si="9"/>
        <v>0</v>
      </c>
      <c r="S157" s="545">
        <f>'Mo. Targets'!O157-'Mo. Accom'!O157</f>
        <v>4</v>
      </c>
    </row>
    <row r="158" spans="1:19" outlineLevel="1">
      <c r="A158" s="93" t="s">
        <v>0</v>
      </c>
      <c r="B158" s="94" t="s">
        <v>81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6">
        <f t="shared" si="14"/>
        <v>0</v>
      </c>
      <c r="Q158" s="480">
        <f>'Mo. Targets'!Q158</f>
        <v>0</v>
      </c>
      <c r="R158" s="545">
        <f t="shared" si="9"/>
        <v>0</v>
      </c>
      <c r="S158" s="545">
        <f>'Mo. Targets'!O158-'Mo. Accom'!O158</f>
        <v>200</v>
      </c>
    </row>
    <row r="159" spans="1:19" outlineLevel="1">
      <c r="A159" s="93" t="s">
        <v>0</v>
      </c>
      <c r="B159" s="94" t="s">
        <v>82</v>
      </c>
      <c r="C159" s="95">
        <v>7</v>
      </c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6">
        <f t="shared" si="14"/>
        <v>7</v>
      </c>
      <c r="Q159" s="480">
        <f>'Mo. Targets'!Q159</f>
        <v>7</v>
      </c>
      <c r="R159" s="545">
        <f t="shared" si="9"/>
        <v>0</v>
      </c>
      <c r="S159" s="545">
        <f>'Mo. Targets'!O159-'Mo. Accom'!O159</f>
        <v>26</v>
      </c>
    </row>
    <row r="160" spans="1:19" outlineLevel="1">
      <c r="A160" s="93" t="s">
        <v>0</v>
      </c>
      <c r="B160" s="94" t="s">
        <v>83</v>
      </c>
      <c r="C160" s="95">
        <v>2</v>
      </c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6">
        <f t="shared" si="14"/>
        <v>2</v>
      </c>
      <c r="Q160" s="480">
        <f>'Mo. Targets'!Q160</f>
        <v>2</v>
      </c>
      <c r="R160" s="545">
        <f t="shared" si="9"/>
        <v>0</v>
      </c>
      <c r="S160" s="545">
        <f>'Mo. Targets'!O160-'Mo. Accom'!O160</f>
        <v>22</v>
      </c>
    </row>
    <row r="161" spans="1:19" outlineLevel="1">
      <c r="A161" s="93" t="s">
        <v>0</v>
      </c>
      <c r="B161" s="94" t="s">
        <v>84</v>
      </c>
      <c r="C161" s="95">
        <v>2</v>
      </c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6">
        <f t="shared" si="14"/>
        <v>2</v>
      </c>
      <c r="Q161" s="480">
        <f>'Mo. Targets'!Q161</f>
        <v>5</v>
      </c>
      <c r="R161" s="545">
        <f t="shared" si="9"/>
        <v>-3</v>
      </c>
      <c r="S161" s="545">
        <f>'Mo. Targets'!O161-'Mo. Accom'!O161</f>
        <v>33</v>
      </c>
    </row>
    <row r="162" spans="1:19" ht="18" customHeight="1" outlineLevel="1">
      <c r="A162" s="990" t="s">
        <v>85</v>
      </c>
      <c r="B162" s="991"/>
      <c r="C162" s="991"/>
      <c r="D162" s="991"/>
      <c r="E162" s="991"/>
      <c r="F162" s="991"/>
      <c r="G162" s="991"/>
      <c r="H162" s="991"/>
      <c r="I162" s="991"/>
      <c r="J162" s="991"/>
      <c r="K162" s="991"/>
      <c r="L162" s="991"/>
      <c r="M162" s="991"/>
      <c r="N162" s="991"/>
      <c r="O162" s="992"/>
      <c r="Q162" s="480">
        <f>'Mo. Targets'!Q162</f>
        <v>0</v>
      </c>
      <c r="R162" s="545">
        <f t="shared" si="9"/>
        <v>0</v>
      </c>
      <c r="S162" s="545">
        <f>'Mo. Targets'!O162-'Mo. Accom'!O162</f>
        <v>0</v>
      </c>
    </row>
    <row r="163" spans="1:19" outlineLevel="1">
      <c r="A163" s="93" t="s">
        <v>0</v>
      </c>
      <c r="B163" s="996" t="s">
        <v>86</v>
      </c>
      <c r="C163" s="996"/>
      <c r="D163" s="996"/>
      <c r="E163" s="996"/>
      <c r="F163" s="996"/>
      <c r="G163" s="996"/>
      <c r="H163" s="996"/>
      <c r="I163" s="996"/>
      <c r="J163" s="996"/>
      <c r="K163" s="996"/>
      <c r="L163" s="996"/>
      <c r="M163" s="996"/>
      <c r="N163" s="996"/>
      <c r="O163" s="997"/>
      <c r="Q163" s="480">
        <f>'Mo. Targets'!Q163</f>
        <v>0</v>
      </c>
      <c r="R163" s="545">
        <f t="shared" si="9"/>
        <v>0</v>
      </c>
      <c r="S163" s="545">
        <f>'Mo. Targets'!O163-'Mo. Accom'!O163</f>
        <v>0</v>
      </c>
    </row>
    <row r="164" spans="1:19" outlineLevel="1">
      <c r="A164" s="93" t="s">
        <v>0</v>
      </c>
      <c r="B164" s="94" t="s">
        <v>87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6">
        <f>SUM(C164:N164)</f>
        <v>0</v>
      </c>
      <c r="Q164" s="480">
        <f>'Mo. Targets'!Q164</f>
        <v>0</v>
      </c>
      <c r="R164" s="545">
        <f t="shared" si="9"/>
        <v>0</v>
      </c>
      <c r="S164" s="545">
        <f>'Mo. Targets'!O164-'Mo. Accom'!O164</f>
        <v>8</v>
      </c>
    </row>
    <row r="165" spans="1:19" outlineLevel="1">
      <c r="A165" s="93" t="s">
        <v>0</v>
      </c>
      <c r="B165" s="94" t="s">
        <v>88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6">
        <f>SUM(C165:N165)</f>
        <v>0</v>
      </c>
      <c r="Q165" s="480">
        <f>'Mo. Targets'!Q165</f>
        <v>0</v>
      </c>
      <c r="R165" s="545">
        <f t="shared" si="9"/>
        <v>0</v>
      </c>
      <c r="S165" s="545">
        <f>'Mo. Targets'!O165-'Mo. Accom'!O165</f>
        <v>2</v>
      </c>
    </row>
    <row r="166" spans="1:19" outlineLevel="1">
      <c r="A166" s="93" t="s">
        <v>0</v>
      </c>
      <c r="B166" s="94" t="s">
        <v>89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6">
        <f>SUM(C166:N166)</f>
        <v>0</v>
      </c>
      <c r="Q166" s="480">
        <f>'Mo. Targets'!Q166</f>
        <v>0</v>
      </c>
      <c r="R166" s="545">
        <f t="shared" si="9"/>
        <v>0</v>
      </c>
      <c r="S166" s="545">
        <f>'Mo. Targets'!O166-'Mo. Accom'!O166</f>
        <v>2</v>
      </c>
    </row>
    <row r="167" spans="1:19" ht="18" customHeight="1" outlineLevel="1">
      <c r="A167" s="990" t="s">
        <v>90</v>
      </c>
      <c r="B167" s="991"/>
      <c r="C167" s="991"/>
      <c r="D167" s="991"/>
      <c r="E167" s="991"/>
      <c r="F167" s="991"/>
      <c r="G167" s="991"/>
      <c r="H167" s="991"/>
      <c r="I167" s="991"/>
      <c r="J167" s="991"/>
      <c r="K167" s="991"/>
      <c r="L167" s="991"/>
      <c r="M167" s="991"/>
      <c r="N167" s="991"/>
      <c r="O167" s="992"/>
      <c r="Q167" s="480">
        <f>'Mo. Targets'!Q167</f>
        <v>0</v>
      </c>
      <c r="R167" s="545">
        <f t="shared" si="9"/>
        <v>0</v>
      </c>
      <c r="S167" s="545">
        <f>'Mo. Targets'!O167-'Mo. Accom'!O167</f>
        <v>0</v>
      </c>
    </row>
    <row r="168" spans="1:19" outlineLevel="1">
      <c r="A168" s="93" t="s">
        <v>0</v>
      </c>
      <c r="B168" s="94" t="s">
        <v>91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6">
        <f>SUM(C168:N168)</f>
        <v>0</v>
      </c>
      <c r="Q168" s="480">
        <f>'Mo. Targets'!Q168</f>
        <v>0</v>
      </c>
      <c r="R168" s="545">
        <f t="shared" si="9"/>
        <v>0</v>
      </c>
      <c r="S168" s="545">
        <f>'Mo. Targets'!O168-'Mo. Accom'!O168</f>
        <v>12</v>
      </c>
    </row>
    <row r="169" spans="1:19" ht="18" customHeight="1" outlineLevel="1">
      <c r="A169" s="1006" t="s">
        <v>92</v>
      </c>
      <c r="B169" s="1007"/>
      <c r="C169" s="1007"/>
      <c r="D169" s="1007"/>
      <c r="E169" s="1007"/>
      <c r="F169" s="1007"/>
      <c r="G169" s="1007"/>
      <c r="H169" s="1007"/>
      <c r="I169" s="1007"/>
      <c r="J169" s="1007"/>
      <c r="K169" s="1007"/>
      <c r="L169" s="1007"/>
      <c r="M169" s="1007"/>
      <c r="N169" s="1007"/>
      <c r="O169" s="1008"/>
      <c r="Q169" s="480">
        <f>'Mo. Targets'!Q169</f>
        <v>0</v>
      </c>
      <c r="R169" s="545">
        <f t="shared" si="9"/>
        <v>0</v>
      </c>
      <c r="S169" s="545">
        <f>'Mo. Targets'!O169-'Mo. Accom'!O169</f>
        <v>0</v>
      </c>
    </row>
    <row r="170" spans="1:19" outlineLevel="1">
      <c r="A170" s="93" t="s">
        <v>0</v>
      </c>
      <c r="B170" s="94" t="s">
        <v>93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6">
        <f>SUM(C170:N170)</f>
        <v>0</v>
      </c>
      <c r="Q170" s="480">
        <f>'Mo. Targets'!Q170</f>
        <v>0</v>
      </c>
      <c r="R170" s="545">
        <f t="shared" si="9"/>
        <v>0</v>
      </c>
      <c r="S170" s="545">
        <f>'Mo. Targets'!O170-'Mo. Accom'!O170</f>
        <v>1</v>
      </c>
    </row>
    <row r="171" spans="1:19" ht="18" customHeight="1" outlineLevel="1">
      <c r="A171" s="1012" t="s">
        <v>94</v>
      </c>
      <c r="B171" s="1013"/>
      <c r="C171" s="1013"/>
      <c r="D171" s="1013"/>
      <c r="E171" s="1013"/>
      <c r="F171" s="1013"/>
      <c r="G171" s="1013"/>
      <c r="H171" s="1013"/>
      <c r="I171" s="1013"/>
      <c r="J171" s="1013"/>
      <c r="K171" s="1013"/>
      <c r="L171" s="1013"/>
      <c r="M171" s="1013"/>
      <c r="N171" s="1013"/>
      <c r="O171" s="1014"/>
      <c r="Q171" s="480">
        <f>'Mo. Targets'!Q171</f>
        <v>0</v>
      </c>
      <c r="R171" s="545">
        <f t="shared" si="9"/>
        <v>0</v>
      </c>
      <c r="S171" s="545">
        <f>'Mo. Targets'!O171-'Mo. Accom'!O171</f>
        <v>0</v>
      </c>
    </row>
    <row r="172" spans="1:19" ht="18" customHeight="1" outlineLevel="1">
      <c r="A172" s="1009" t="s">
        <v>95</v>
      </c>
      <c r="B172" s="1010"/>
      <c r="C172" s="1010"/>
      <c r="D172" s="1010"/>
      <c r="E172" s="1010"/>
      <c r="F172" s="1010"/>
      <c r="G172" s="1010"/>
      <c r="H172" s="1010"/>
      <c r="I172" s="1010"/>
      <c r="J172" s="1010"/>
      <c r="K172" s="1010"/>
      <c r="L172" s="1010"/>
      <c r="M172" s="1010"/>
      <c r="N172" s="1010"/>
      <c r="O172" s="1011"/>
      <c r="Q172" s="480">
        <f>'Mo. Targets'!Q172</f>
        <v>0</v>
      </c>
      <c r="R172" s="545">
        <f t="shared" si="9"/>
        <v>0</v>
      </c>
      <c r="S172" s="545">
        <f>'Mo. Targets'!O172-'Mo. Accom'!O172</f>
        <v>0</v>
      </c>
    </row>
    <row r="173" spans="1:19" ht="18" customHeight="1" outlineLevel="1">
      <c r="A173" s="1006" t="s">
        <v>96</v>
      </c>
      <c r="B173" s="1007"/>
      <c r="C173" s="1007"/>
      <c r="D173" s="1007"/>
      <c r="E173" s="1007"/>
      <c r="F173" s="1007"/>
      <c r="G173" s="1007"/>
      <c r="H173" s="1007"/>
      <c r="I173" s="1007"/>
      <c r="J173" s="1007"/>
      <c r="K173" s="1007"/>
      <c r="L173" s="1007"/>
      <c r="M173" s="1007"/>
      <c r="N173" s="1007"/>
      <c r="O173" s="1008"/>
      <c r="Q173" s="480">
        <f>'Mo. Targets'!Q173</f>
        <v>0</v>
      </c>
      <c r="R173" s="545">
        <f t="shared" si="9"/>
        <v>0</v>
      </c>
      <c r="S173" s="545">
        <f>'Mo. Targets'!O173-'Mo. Accom'!O173</f>
        <v>0</v>
      </c>
    </row>
    <row r="174" spans="1:19" ht="51.75" outlineLevel="1">
      <c r="A174" s="93" t="s">
        <v>0</v>
      </c>
      <c r="B174" s="94" t="s">
        <v>97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103"/>
      <c r="N174" s="101"/>
      <c r="O174" s="98">
        <f>N174</f>
        <v>0</v>
      </c>
      <c r="Q174" s="480">
        <f>'Mo. Targets'!Q174</f>
        <v>0</v>
      </c>
      <c r="R174" s="545">
        <f t="shared" si="9"/>
        <v>0</v>
      </c>
      <c r="S174" s="545">
        <f>'Mo. Targets'!O174-'Mo. Accom'!O174</f>
        <v>0.5</v>
      </c>
    </row>
    <row r="175" spans="1:19" ht="18" customHeight="1" outlineLevel="1">
      <c r="A175" s="1006" t="s">
        <v>96</v>
      </c>
      <c r="B175" s="1007"/>
      <c r="C175" s="1007"/>
      <c r="D175" s="1007"/>
      <c r="E175" s="1007"/>
      <c r="F175" s="1007"/>
      <c r="G175" s="1007"/>
      <c r="H175" s="1007"/>
      <c r="I175" s="1007"/>
      <c r="J175" s="1007"/>
      <c r="K175" s="1007"/>
      <c r="L175" s="1007"/>
      <c r="M175" s="1007"/>
      <c r="N175" s="1007"/>
      <c r="O175" s="1008"/>
      <c r="Q175" s="480">
        <f>'Mo. Targets'!Q175</f>
        <v>0</v>
      </c>
      <c r="R175" s="545">
        <f t="shared" si="9"/>
        <v>0</v>
      </c>
      <c r="S175" s="545">
        <f>'Mo. Targets'!O175-'Mo. Accom'!O175</f>
        <v>0</v>
      </c>
    </row>
    <row r="176" spans="1:19" ht="34.5" outlineLevel="1">
      <c r="A176" s="93" t="s">
        <v>0</v>
      </c>
      <c r="B176" s="94" t="s">
        <v>98</v>
      </c>
      <c r="C176" s="95">
        <f>C191</f>
        <v>0</v>
      </c>
      <c r="D176" s="95">
        <f t="shared" ref="D176:N176" si="15">D191</f>
        <v>0</v>
      </c>
      <c r="E176" s="95">
        <v>2</v>
      </c>
      <c r="F176" s="95">
        <f t="shared" si="15"/>
        <v>0</v>
      </c>
      <c r="G176" s="95">
        <f t="shared" si="15"/>
        <v>0</v>
      </c>
      <c r="H176" s="95">
        <f t="shared" si="15"/>
        <v>0</v>
      </c>
      <c r="I176" s="95">
        <f t="shared" si="15"/>
        <v>0</v>
      </c>
      <c r="J176" s="95">
        <f t="shared" si="15"/>
        <v>0</v>
      </c>
      <c r="K176" s="95">
        <f t="shared" ref="K176" si="16">K191</f>
        <v>0</v>
      </c>
      <c r="L176" s="95">
        <f t="shared" si="15"/>
        <v>0</v>
      </c>
      <c r="M176" s="95">
        <f t="shared" si="15"/>
        <v>0</v>
      </c>
      <c r="N176" s="95">
        <f t="shared" si="15"/>
        <v>0</v>
      </c>
      <c r="O176" s="96">
        <f>SUM(C176:N176)</f>
        <v>2</v>
      </c>
      <c r="Q176" s="480">
        <f>'Mo. Targets'!Q176</f>
        <v>0</v>
      </c>
      <c r="R176" s="545">
        <f t="shared" si="9"/>
        <v>2</v>
      </c>
      <c r="S176" s="545">
        <f>'Mo. Targets'!O176-'Mo. Accom'!O176</f>
        <v>9</v>
      </c>
    </row>
    <row r="177" spans="1:19" ht="18" customHeight="1" outlineLevel="1">
      <c r="A177" s="1006" t="s">
        <v>99</v>
      </c>
      <c r="B177" s="1007"/>
      <c r="C177" s="1007"/>
      <c r="D177" s="1007"/>
      <c r="E177" s="1007"/>
      <c r="F177" s="1007"/>
      <c r="G177" s="1007"/>
      <c r="H177" s="1007"/>
      <c r="I177" s="1007"/>
      <c r="J177" s="1007"/>
      <c r="K177" s="1007"/>
      <c r="L177" s="1007"/>
      <c r="M177" s="1007"/>
      <c r="N177" s="1007"/>
      <c r="O177" s="1008"/>
      <c r="Q177" s="480">
        <f>'Mo. Targets'!Q177</f>
        <v>0</v>
      </c>
      <c r="R177" s="545">
        <f t="shared" si="9"/>
        <v>0</v>
      </c>
      <c r="S177" s="545">
        <f>'Mo. Targets'!O177-'Mo. Accom'!O177</f>
        <v>0</v>
      </c>
    </row>
    <row r="178" spans="1:19" ht="34.5" outlineLevel="1">
      <c r="A178" s="93" t="s">
        <v>0</v>
      </c>
      <c r="B178" s="94" t="s">
        <v>100</v>
      </c>
      <c r="C178" s="95">
        <f>C209</f>
        <v>0</v>
      </c>
      <c r="D178" s="95">
        <f t="shared" ref="D178:N178" si="17">D209</f>
        <v>0</v>
      </c>
      <c r="E178" s="95">
        <v>0</v>
      </c>
      <c r="F178" s="95">
        <f t="shared" si="17"/>
        <v>0</v>
      </c>
      <c r="G178" s="95">
        <f t="shared" si="17"/>
        <v>0</v>
      </c>
      <c r="H178" s="95">
        <f t="shared" si="17"/>
        <v>0</v>
      </c>
      <c r="I178" s="95">
        <f t="shared" si="17"/>
        <v>0</v>
      </c>
      <c r="J178" s="95">
        <f t="shared" si="17"/>
        <v>0</v>
      </c>
      <c r="K178" s="95">
        <f t="shared" ref="K178" si="18">K209</f>
        <v>0</v>
      </c>
      <c r="L178" s="95">
        <f t="shared" si="17"/>
        <v>0</v>
      </c>
      <c r="M178" s="95">
        <f t="shared" si="17"/>
        <v>0</v>
      </c>
      <c r="N178" s="95">
        <f t="shared" si="17"/>
        <v>0</v>
      </c>
      <c r="O178" s="96">
        <f>SUM(C178:N178)</f>
        <v>0</v>
      </c>
      <c r="Q178" s="480">
        <f>'Mo. Targets'!Q178</f>
        <v>1</v>
      </c>
      <c r="R178" s="545">
        <f t="shared" si="9"/>
        <v>-1</v>
      </c>
      <c r="S178" s="545">
        <f>'Mo. Targets'!O178-'Mo. Accom'!O178</f>
        <v>12</v>
      </c>
    </row>
    <row r="179" spans="1:19" ht="18" customHeight="1" outlineLevel="1">
      <c r="A179" s="1006" t="s">
        <v>101</v>
      </c>
      <c r="B179" s="1007"/>
      <c r="C179" s="1007"/>
      <c r="D179" s="1007"/>
      <c r="E179" s="1007"/>
      <c r="F179" s="1007"/>
      <c r="G179" s="1007"/>
      <c r="H179" s="1007"/>
      <c r="I179" s="1007"/>
      <c r="J179" s="1007"/>
      <c r="K179" s="1007"/>
      <c r="L179" s="1007"/>
      <c r="M179" s="1007"/>
      <c r="N179" s="1007"/>
      <c r="O179" s="1008"/>
      <c r="Q179" s="480">
        <f>'Mo. Targets'!Q179</f>
        <v>0</v>
      </c>
      <c r="R179" s="545">
        <f t="shared" si="9"/>
        <v>0</v>
      </c>
      <c r="S179" s="545">
        <f>'Mo. Targets'!O179-'Mo. Accom'!O179</f>
        <v>0</v>
      </c>
    </row>
    <row r="180" spans="1:19" ht="34.5" outlineLevel="1">
      <c r="A180" s="93" t="s">
        <v>0</v>
      </c>
      <c r="B180" s="94" t="s">
        <v>102</v>
      </c>
      <c r="C180" s="95">
        <f>C234</f>
        <v>0</v>
      </c>
      <c r="D180" s="95">
        <f t="shared" ref="D180:N180" si="19">D234</f>
        <v>0</v>
      </c>
      <c r="E180" s="95">
        <v>0</v>
      </c>
      <c r="F180" s="95">
        <f t="shared" si="19"/>
        <v>0</v>
      </c>
      <c r="G180" s="95">
        <f t="shared" si="19"/>
        <v>0</v>
      </c>
      <c r="H180" s="95">
        <f t="shared" si="19"/>
        <v>0</v>
      </c>
      <c r="I180" s="95">
        <f t="shared" si="19"/>
        <v>0</v>
      </c>
      <c r="J180" s="95">
        <f t="shared" si="19"/>
        <v>0</v>
      </c>
      <c r="K180" s="95">
        <f t="shared" ref="K180" si="20">K234</f>
        <v>0</v>
      </c>
      <c r="L180" s="95">
        <f t="shared" si="19"/>
        <v>0</v>
      </c>
      <c r="M180" s="95">
        <f t="shared" si="19"/>
        <v>0</v>
      </c>
      <c r="N180" s="95">
        <f t="shared" si="19"/>
        <v>0</v>
      </c>
      <c r="O180" s="96">
        <f>SUM(C180:N180)</f>
        <v>0</v>
      </c>
      <c r="Q180" s="480">
        <f>'Mo. Targets'!Q180</f>
        <v>0</v>
      </c>
      <c r="R180" s="545">
        <f t="shared" si="9"/>
        <v>0</v>
      </c>
      <c r="S180" s="545">
        <f>'Mo. Targets'!O180-'Mo. Accom'!O180</f>
        <v>5</v>
      </c>
    </row>
    <row r="181" spans="1:19" ht="18" customHeight="1">
      <c r="A181" s="1009" t="s">
        <v>103</v>
      </c>
      <c r="B181" s="1010"/>
      <c r="C181" s="1010"/>
      <c r="D181" s="1010"/>
      <c r="E181" s="1010"/>
      <c r="F181" s="1010"/>
      <c r="G181" s="1010"/>
      <c r="H181" s="1010"/>
      <c r="I181" s="1010"/>
      <c r="J181" s="1010"/>
      <c r="K181" s="1010"/>
      <c r="L181" s="1010"/>
      <c r="M181" s="1010"/>
      <c r="N181" s="1010"/>
      <c r="O181" s="1011"/>
      <c r="Q181" s="480">
        <f>'Mo. Targets'!Q181</f>
        <v>0</v>
      </c>
      <c r="R181" s="545">
        <f t="shared" si="9"/>
        <v>0</v>
      </c>
      <c r="S181" s="545">
        <f>'Mo. Targets'!O181-'Mo. Accom'!O181</f>
        <v>0</v>
      </c>
    </row>
    <row r="182" spans="1:19" ht="18" customHeight="1">
      <c r="A182" s="1006" t="s">
        <v>104</v>
      </c>
      <c r="B182" s="1007"/>
      <c r="C182" s="1007"/>
      <c r="D182" s="1007"/>
      <c r="E182" s="1007"/>
      <c r="F182" s="1007"/>
      <c r="G182" s="1007"/>
      <c r="H182" s="1007"/>
      <c r="I182" s="1007"/>
      <c r="J182" s="1007"/>
      <c r="K182" s="1007"/>
      <c r="L182" s="1007"/>
      <c r="M182" s="1007"/>
      <c r="N182" s="1007"/>
      <c r="O182" s="1008"/>
      <c r="Q182" s="480">
        <f>'Mo. Targets'!Q182</f>
        <v>0</v>
      </c>
      <c r="R182" s="545">
        <f t="shared" si="9"/>
        <v>0</v>
      </c>
      <c r="S182" s="545">
        <f>'Mo. Targets'!O182-'Mo. Accom'!O182</f>
        <v>0</v>
      </c>
    </row>
    <row r="183" spans="1:19" ht="18" customHeight="1">
      <c r="A183" s="998" t="s">
        <v>105</v>
      </c>
      <c r="B183" s="999"/>
      <c r="C183" s="999"/>
      <c r="D183" s="999"/>
      <c r="E183" s="999"/>
      <c r="F183" s="999"/>
      <c r="G183" s="999"/>
      <c r="H183" s="999"/>
      <c r="I183" s="999"/>
      <c r="J183" s="999"/>
      <c r="K183" s="999"/>
      <c r="L183" s="999"/>
      <c r="M183" s="999"/>
      <c r="N183" s="999"/>
      <c r="O183" s="1000"/>
      <c r="Q183" s="480">
        <f>'Mo. Targets'!Q183</f>
        <v>0</v>
      </c>
      <c r="R183" s="545">
        <f t="shared" si="9"/>
        <v>0</v>
      </c>
      <c r="S183" s="545">
        <f>'Mo. Targets'!O183-'Mo. Accom'!O183</f>
        <v>0</v>
      </c>
    </row>
    <row r="184" spans="1:19" ht="18" customHeight="1">
      <c r="A184" s="998" t="s">
        <v>106</v>
      </c>
      <c r="B184" s="999"/>
      <c r="C184" s="999"/>
      <c r="D184" s="999"/>
      <c r="E184" s="999"/>
      <c r="F184" s="999"/>
      <c r="G184" s="999"/>
      <c r="H184" s="999"/>
      <c r="I184" s="999"/>
      <c r="J184" s="999"/>
      <c r="K184" s="999"/>
      <c r="L184" s="999"/>
      <c r="M184" s="999"/>
      <c r="N184" s="999"/>
      <c r="O184" s="1000"/>
      <c r="Q184" s="480">
        <f>'Mo. Targets'!Q184</f>
        <v>0</v>
      </c>
      <c r="R184" s="545">
        <f t="shared" si="9"/>
        <v>0</v>
      </c>
      <c r="S184" s="545">
        <f>'Mo. Targets'!O184-'Mo. Accom'!O184</f>
        <v>0</v>
      </c>
    </row>
    <row r="185" spans="1:19" ht="18" customHeight="1" outlineLevel="1">
      <c r="A185" s="1009" t="s">
        <v>19</v>
      </c>
      <c r="B185" s="1010"/>
      <c r="C185" s="1010"/>
      <c r="D185" s="1010"/>
      <c r="E185" s="1010"/>
      <c r="F185" s="1010"/>
      <c r="G185" s="1010"/>
      <c r="H185" s="1010"/>
      <c r="I185" s="1010"/>
      <c r="J185" s="1010"/>
      <c r="K185" s="1010"/>
      <c r="L185" s="1010"/>
      <c r="M185" s="1010"/>
      <c r="N185" s="1010"/>
      <c r="O185" s="1011"/>
      <c r="Q185" s="480">
        <f>'Mo. Targets'!Q185</f>
        <v>0</v>
      </c>
      <c r="R185" s="545">
        <f t="shared" si="9"/>
        <v>0</v>
      </c>
      <c r="S185" s="545">
        <f>'Mo. Targets'!O185-'Mo. Accom'!O185</f>
        <v>0</v>
      </c>
    </row>
    <row r="186" spans="1:19" ht="18" customHeight="1">
      <c r="A186" s="1006" t="s">
        <v>107</v>
      </c>
      <c r="B186" s="1007"/>
      <c r="C186" s="1007"/>
      <c r="D186" s="1007"/>
      <c r="E186" s="1007"/>
      <c r="F186" s="1007"/>
      <c r="G186" s="1007"/>
      <c r="H186" s="1007"/>
      <c r="I186" s="1007"/>
      <c r="J186" s="1007"/>
      <c r="K186" s="1007"/>
      <c r="L186" s="1007"/>
      <c r="M186" s="1007"/>
      <c r="N186" s="1007"/>
      <c r="O186" s="1008"/>
      <c r="Q186" s="480">
        <f>'Mo. Targets'!Q186</f>
        <v>0</v>
      </c>
      <c r="R186" s="545">
        <f t="shared" si="9"/>
        <v>0</v>
      </c>
      <c r="S186" s="545">
        <f>'Mo. Targets'!O186-'Mo. Accom'!O186</f>
        <v>0</v>
      </c>
    </row>
    <row r="187" spans="1:19" ht="18" customHeight="1">
      <c r="A187" s="998" t="s">
        <v>108</v>
      </c>
      <c r="B187" s="999"/>
      <c r="C187" s="999"/>
      <c r="D187" s="999"/>
      <c r="E187" s="999"/>
      <c r="F187" s="999"/>
      <c r="G187" s="999"/>
      <c r="H187" s="999"/>
      <c r="I187" s="999"/>
      <c r="J187" s="999"/>
      <c r="K187" s="999"/>
      <c r="L187" s="999"/>
      <c r="M187" s="999"/>
      <c r="N187" s="999"/>
      <c r="O187" s="1000"/>
      <c r="Q187" s="480">
        <f>'Mo. Targets'!Q187</f>
        <v>0</v>
      </c>
      <c r="R187" s="545">
        <f t="shared" si="9"/>
        <v>0</v>
      </c>
      <c r="S187" s="545">
        <f>'Mo. Targets'!O187-'Mo. Accom'!O187</f>
        <v>0</v>
      </c>
    </row>
    <row r="188" spans="1:19" ht="18" customHeight="1">
      <c r="A188" s="990" t="s">
        <v>109</v>
      </c>
      <c r="B188" s="991"/>
      <c r="C188" s="991"/>
      <c r="D188" s="991"/>
      <c r="E188" s="991"/>
      <c r="F188" s="991"/>
      <c r="G188" s="991"/>
      <c r="H188" s="991"/>
      <c r="I188" s="991"/>
      <c r="J188" s="991"/>
      <c r="K188" s="991"/>
      <c r="L188" s="991"/>
      <c r="M188" s="991"/>
      <c r="N188" s="991"/>
      <c r="O188" s="992"/>
      <c r="Q188" s="480">
        <f>'Mo. Targets'!Q188</f>
        <v>0</v>
      </c>
      <c r="R188" s="545">
        <f t="shared" si="9"/>
        <v>0</v>
      </c>
      <c r="S188" s="545">
        <f>'Mo. Targets'!O188-'Mo. Accom'!O188</f>
        <v>0</v>
      </c>
    </row>
    <row r="189" spans="1:19" ht="18" customHeight="1">
      <c r="A189" s="1001" t="s">
        <v>110</v>
      </c>
      <c r="B189" s="1002"/>
      <c r="C189" s="1002"/>
      <c r="D189" s="1002"/>
      <c r="E189" s="1002"/>
      <c r="F189" s="1002"/>
      <c r="G189" s="1002"/>
      <c r="H189" s="1002"/>
      <c r="I189" s="1002"/>
      <c r="J189" s="1002"/>
      <c r="K189" s="1002"/>
      <c r="L189" s="1002"/>
      <c r="M189" s="1002"/>
      <c r="N189" s="1002"/>
      <c r="O189" s="1003"/>
      <c r="Q189" s="480">
        <f>'Mo. Targets'!Q189</f>
        <v>0</v>
      </c>
      <c r="R189" s="545">
        <f t="shared" si="9"/>
        <v>0</v>
      </c>
      <c r="S189" s="545">
        <f>'Mo. Targets'!O189-'Mo. Accom'!O189</f>
        <v>0</v>
      </c>
    </row>
    <row r="190" spans="1:19">
      <c r="A190" s="93" t="s">
        <v>0</v>
      </c>
      <c r="B190" s="996" t="s">
        <v>111</v>
      </c>
      <c r="C190" s="996"/>
      <c r="D190" s="996"/>
      <c r="E190" s="996"/>
      <c r="F190" s="996"/>
      <c r="G190" s="996"/>
      <c r="H190" s="996"/>
      <c r="I190" s="996"/>
      <c r="J190" s="996"/>
      <c r="K190" s="996"/>
      <c r="L190" s="996"/>
      <c r="M190" s="996"/>
      <c r="N190" s="996"/>
      <c r="O190" s="997"/>
      <c r="Q190" s="480">
        <f>'Mo. Targets'!Q190</f>
        <v>0</v>
      </c>
      <c r="R190" s="545">
        <f t="shared" si="9"/>
        <v>0</v>
      </c>
      <c r="S190" s="545">
        <f>'Mo. Targets'!O190-'Mo. Accom'!O190</f>
        <v>0</v>
      </c>
    </row>
    <row r="191" spans="1:19">
      <c r="A191" s="93" t="s">
        <v>0</v>
      </c>
      <c r="B191" s="99" t="s">
        <v>112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6">
        <f>SUM(C191:N191)</f>
        <v>0</v>
      </c>
      <c r="Q191" s="480">
        <f>'Mo. Targets'!Q191</f>
        <v>0</v>
      </c>
      <c r="R191" s="545">
        <f t="shared" si="9"/>
        <v>0</v>
      </c>
      <c r="S191" s="545">
        <f>'Mo. Targets'!O191-'Mo. Accom'!O191</f>
        <v>11</v>
      </c>
    </row>
    <row r="192" spans="1:19">
      <c r="A192" s="93" t="s">
        <v>0</v>
      </c>
      <c r="B192" s="99" t="s">
        <v>113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6">
        <f>SUM(C192:N192)</f>
        <v>0</v>
      </c>
      <c r="Q192" s="480">
        <f>'Mo. Targets'!Q192</f>
        <v>0</v>
      </c>
      <c r="R192" s="545">
        <f t="shared" si="9"/>
        <v>0</v>
      </c>
      <c r="S192" s="545">
        <f>'Mo. Targets'!O192-'Mo. Accom'!O192</f>
        <v>11</v>
      </c>
    </row>
    <row r="193" spans="1:19">
      <c r="A193" s="93" t="s">
        <v>0</v>
      </c>
      <c r="B193" s="99" t="s">
        <v>114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6">
        <f>SUM(C193:N193)</f>
        <v>0</v>
      </c>
      <c r="Q193" s="480">
        <f>'Mo. Targets'!Q193</f>
        <v>0</v>
      </c>
      <c r="R193" s="545">
        <f t="shared" si="9"/>
        <v>0</v>
      </c>
      <c r="S193" s="545">
        <f>'Mo. Targets'!O193-'Mo. Accom'!O193</f>
        <v>1</v>
      </c>
    </row>
    <row r="194" spans="1:19" outlineLevel="1">
      <c r="A194" s="93" t="s">
        <v>0</v>
      </c>
      <c r="B194" s="996" t="s">
        <v>115</v>
      </c>
      <c r="C194" s="996"/>
      <c r="D194" s="996"/>
      <c r="E194" s="996"/>
      <c r="F194" s="996"/>
      <c r="G194" s="996"/>
      <c r="H194" s="996"/>
      <c r="I194" s="996"/>
      <c r="J194" s="996"/>
      <c r="K194" s="996"/>
      <c r="L194" s="996"/>
      <c r="M194" s="996"/>
      <c r="N194" s="996"/>
      <c r="O194" s="997"/>
      <c r="Q194" s="480">
        <f>'Mo. Targets'!Q194</f>
        <v>0</v>
      </c>
      <c r="R194" s="545">
        <f t="shared" si="9"/>
        <v>0</v>
      </c>
      <c r="S194" s="545">
        <f>'Mo. Targets'!O194-'Mo. Accom'!O194</f>
        <v>0</v>
      </c>
    </row>
    <row r="195" spans="1:19" outlineLevel="1">
      <c r="A195" s="93" t="s">
        <v>0</v>
      </c>
      <c r="B195" s="99" t="s">
        <v>116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6">
        <f>SUM(C195:N195)</f>
        <v>0</v>
      </c>
      <c r="Q195" s="480">
        <f>'Mo. Targets'!Q195</f>
        <v>0</v>
      </c>
      <c r="R195" s="545">
        <f t="shared" si="9"/>
        <v>0</v>
      </c>
      <c r="S195" s="545">
        <f>'Mo. Targets'!O195-'Mo. Accom'!O195</f>
        <v>23</v>
      </c>
    </row>
    <row r="196" spans="1:19" outlineLevel="1">
      <c r="A196" s="93" t="s">
        <v>0</v>
      </c>
      <c r="B196" s="99" t="s">
        <v>117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6">
        <f>SUM(C196:N196)</f>
        <v>0</v>
      </c>
      <c r="Q196" s="480">
        <f>'Mo. Targets'!Q196</f>
        <v>0</v>
      </c>
      <c r="R196" s="545">
        <f t="shared" si="9"/>
        <v>0</v>
      </c>
      <c r="S196" s="545">
        <f>'Mo. Targets'!O196-'Mo. Accom'!O196</f>
        <v>23</v>
      </c>
    </row>
    <row r="197" spans="1:19" outlineLevel="1">
      <c r="A197" s="1001" t="s">
        <v>361</v>
      </c>
      <c r="B197" s="1002"/>
      <c r="C197" s="1002"/>
      <c r="D197" s="1002"/>
      <c r="E197" s="1002"/>
      <c r="F197" s="1002"/>
      <c r="G197" s="1002"/>
      <c r="H197" s="1002"/>
      <c r="I197" s="1002"/>
      <c r="J197" s="1002"/>
      <c r="K197" s="1002"/>
      <c r="L197" s="1002"/>
      <c r="M197" s="1002"/>
      <c r="N197" s="1002"/>
      <c r="O197" s="1003"/>
      <c r="P197"/>
      <c r="Q197" s="480">
        <f>'Mo. Targets'!Q197</f>
        <v>0</v>
      </c>
      <c r="R197" s="545">
        <f t="shared" si="9"/>
        <v>0</v>
      </c>
      <c r="S197" s="545">
        <f>'Mo. Targets'!O197-'Mo. Accom'!O197</f>
        <v>0</v>
      </c>
    </row>
    <row r="198" spans="1:19" outlineLevel="1">
      <c r="A198" s="484" t="s">
        <v>0</v>
      </c>
      <c r="B198" s="485" t="s">
        <v>362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6">
        <f>SUM(C198:N198)</f>
        <v>0</v>
      </c>
      <c r="P198"/>
      <c r="Q198" s="480">
        <f>'Mo. Targets'!Q198</f>
        <v>0</v>
      </c>
      <c r="R198" s="545">
        <f t="shared" si="9"/>
        <v>0</v>
      </c>
      <c r="S198" s="545">
        <f>'Mo. Targets'!O198-'Mo. Accom'!O198</f>
        <v>111</v>
      </c>
    </row>
    <row r="199" spans="1:19" ht="18" customHeight="1" outlineLevel="1">
      <c r="A199" s="1001" t="s">
        <v>118</v>
      </c>
      <c r="B199" s="1002"/>
      <c r="C199" s="1002"/>
      <c r="D199" s="1002"/>
      <c r="E199" s="1002"/>
      <c r="F199" s="1002"/>
      <c r="G199" s="1002"/>
      <c r="H199" s="1002"/>
      <c r="I199" s="1002"/>
      <c r="J199" s="1002"/>
      <c r="K199" s="1002"/>
      <c r="L199" s="1002"/>
      <c r="M199" s="1002"/>
      <c r="N199" s="1002"/>
      <c r="O199" s="1003"/>
      <c r="Q199" s="480">
        <f>'Mo. Targets'!Q199</f>
        <v>0</v>
      </c>
      <c r="R199" s="545">
        <f t="shared" si="9"/>
        <v>0</v>
      </c>
      <c r="S199" s="545">
        <f>'Mo. Targets'!O199-'Mo. Accom'!O199</f>
        <v>0</v>
      </c>
    </row>
    <row r="200" spans="1:19" outlineLevel="1">
      <c r="A200" s="93" t="s">
        <v>0</v>
      </c>
      <c r="B200" s="94" t="s">
        <v>119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6">
        <f t="shared" ref="O200:O205" si="21">SUM(C200:N200)</f>
        <v>0</v>
      </c>
      <c r="Q200" s="480">
        <f>'Mo. Targets'!Q200</f>
        <v>27</v>
      </c>
      <c r="R200" s="545">
        <f t="shared" si="9"/>
        <v>-27</v>
      </c>
      <c r="S200" s="545">
        <f>'Mo. Targets'!O200-'Mo. Accom'!O200</f>
        <v>324</v>
      </c>
    </row>
    <row r="201" spans="1:19" outlineLevel="1">
      <c r="A201" s="93" t="s">
        <v>0</v>
      </c>
      <c r="B201" s="94" t="s">
        <v>120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6">
        <f t="shared" si="21"/>
        <v>0</v>
      </c>
      <c r="Q201" s="480">
        <f>'Mo. Targets'!Q201</f>
        <v>40</v>
      </c>
      <c r="R201" s="545">
        <f t="shared" si="9"/>
        <v>-40</v>
      </c>
      <c r="S201" s="545">
        <f>'Mo. Targets'!O201-'Mo. Accom'!O201</f>
        <v>500</v>
      </c>
    </row>
    <row r="202" spans="1:19" outlineLevel="1">
      <c r="A202" s="93" t="s">
        <v>0</v>
      </c>
      <c r="B202" s="94" t="s">
        <v>121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6">
        <f t="shared" si="21"/>
        <v>0</v>
      </c>
      <c r="Q202" s="480">
        <f>'Mo. Targets'!Q202</f>
        <v>5</v>
      </c>
      <c r="R202" s="545">
        <f t="shared" ref="R202:R240" si="22">O202-Q202</f>
        <v>-5</v>
      </c>
      <c r="S202" s="545">
        <f>'Mo. Targets'!O202-'Mo. Accom'!O202</f>
        <v>60</v>
      </c>
    </row>
    <row r="203" spans="1:19" outlineLevel="1">
      <c r="A203" s="93" t="s">
        <v>0</v>
      </c>
      <c r="B203" s="94" t="s">
        <v>122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6">
        <f t="shared" si="21"/>
        <v>0</v>
      </c>
      <c r="Q203" s="480">
        <f>'Mo. Targets'!Q203</f>
        <v>40</v>
      </c>
      <c r="R203" s="545">
        <f t="shared" si="22"/>
        <v>-40</v>
      </c>
      <c r="S203" s="545">
        <f>'Mo. Targets'!O203-'Mo. Accom'!O203</f>
        <v>500</v>
      </c>
    </row>
    <row r="204" spans="1:19" outlineLevel="1">
      <c r="A204" s="93" t="s">
        <v>0</v>
      </c>
      <c r="B204" s="94" t="s">
        <v>123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6">
        <f t="shared" si="21"/>
        <v>0</v>
      </c>
      <c r="Q204" s="480">
        <f>'Mo. Targets'!Q204</f>
        <v>0</v>
      </c>
      <c r="R204" s="545">
        <f t="shared" si="22"/>
        <v>0</v>
      </c>
      <c r="S204" s="545">
        <f>'Mo. Targets'!O204-'Mo. Accom'!O204</f>
        <v>2</v>
      </c>
    </row>
    <row r="205" spans="1:19" outlineLevel="1">
      <c r="A205" s="93" t="s">
        <v>0</v>
      </c>
      <c r="B205" s="94" t="s">
        <v>124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6">
        <f t="shared" si="21"/>
        <v>0</v>
      </c>
      <c r="Q205" s="480">
        <f>'Mo. Targets'!Q205</f>
        <v>0</v>
      </c>
      <c r="R205" s="545">
        <f t="shared" si="22"/>
        <v>0</v>
      </c>
      <c r="S205" s="545">
        <f>'Mo. Targets'!O205-'Mo. Accom'!O205</f>
        <v>3</v>
      </c>
    </row>
    <row r="206" spans="1:19" ht="18" customHeight="1" outlineLevel="1">
      <c r="A206" s="1001" t="s">
        <v>125</v>
      </c>
      <c r="B206" s="1002"/>
      <c r="C206" s="1002"/>
      <c r="D206" s="1002"/>
      <c r="E206" s="1002"/>
      <c r="F206" s="1002"/>
      <c r="G206" s="1002"/>
      <c r="H206" s="1002"/>
      <c r="I206" s="1002"/>
      <c r="J206" s="1002"/>
      <c r="K206" s="1002"/>
      <c r="L206" s="1002"/>
      <c r="M206" s="1002"/>
      <c r="N206" s="1002"/>
      <c r="O206" s="1003"/>
      <c r="Q206" s="480">
        <f>'Mo. Targets'!Q206</f>
        <v>0</v>
      </c>
      <c r="R206" s="545">
        <f t="shared" si="22"/>
        <v>0</v>
      </c>
      <c r="S206" s="545">
        <f>'Mo. Targets'!O206-'Mo. Accom'!O206</f>
        <v>0</v>
      </c>
    </row>
    <row r="207" spans="1:19" ht="34.5" outlineLevel="1">
      <c r="A207" s="93" t="s">
        <v>0</v>
      </c>
      <c r="B207" s="94" t="s">
        <v>126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6">
        <f>SUM(C207:N207)</f>
        <v>0</v>
      </c>
      <c r="Q207" s="480">
        <f>'Mo. Targets'!Q207</f>
        <v>0</v>
      </c>
      <c r="R207" s="545">
        <f t="shared" si="22"/>
        <v>0</v>
      </c>
      <c r="S207" s="545">
        <f>'Mo. Targets'!O207-'Mo. Accom'!O207</f>
        <v>4</v>
      </c>
    </row>
    <row r="208" spans="1:19" ht="18" customHeight="1" outlineLevel="1">
      <c r="A208" s="1001" t="s">
        <v>127</v>
      </c>
      <c r="B208" s="1002"/>
      <c r="C208" s="1002"/>
      <c r="D208" s="1002"/>
      <c r="E208" s="1002"/>
      <c r="F208" s="1002"/>
      <c r="G208" s="1002"/>
      <c r="H208" s="1002"/>
      <c r="I208" s="1002"/>
      <c r="J208" s="1002"/>
      <c r="K208" s="1002"/>
      <c r="L208" s="1002"/>
      <c r="M208" s="1002"/>
      <c r="N208" s="1002"/>
      <c r="O208" s="1003"/>
      <c r="Q208" s="480">
        <f>'Mo. Targets'!Q208</f>
        <v>0</v>
      </c>
      <c r="R208" s="545">
        <f t="shared" si="22"/>
        <v>0</v>
      </c>
      <c r="S208" s="545">
        <f>'Mo. Targets'!O208-'Mo. Accom'!O208</f>
        <v>0</v>
      </c>
    </row>
    <row r="209" spans="1:20" outlineLevel="1">
      <c r="A209" s="93" t="s">
        <v>0</v>
      </c>
      <c r="B209" s="94" t="s">
        <v>128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6">
        <f>SUM(C209:N209)</f>
        <v>0</v>
      </c>
      <c r="Q209" s="480">
        <f>'Mo. Targets'!Q209</f>
        <v>1</v>
      </c>
      <c r="R209" s="545">
        <f t="shared" si="22"/>
        <v>-1</v>
      </c>
      <c r="S209" s="545">
        <f>'Mo. Targets'!O209-'Mo. Accom'!O209</f>
        <v>12</v>
      </c>
    </row>
    <row r="210" spans="1:20" outlineLevel="1">
      <c r="A210" s="93" t="s">
        <v>0</v>
      </c>
      <c r="B210" s="94" t="s">
        <v>129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6">
        <f>SUM(C210:N210)</f>
        <v>0</v>
      </c>
      <c r="Q210" s="480">
        <f>'Mo. Targets'!Q210</f>
        <v>0</v>
      </c>
      <c r="R210" s="545">
        <f t="shared" si="22"/>
        <v>0</v>
      </c>
      <c r="S210" s="545">
        <f>'Mo. Targets'!O210-'Mo. Accom'!O210</f>
        <v>7</v>
      </c>
    </row>
    <row r="211" spans="1:20" outlineLevel="1">
      <c r="A211" s="93" t="s">
        <v>0</v>
      </c>
      <c r="B211" s="94" t="s">
        <v>130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6">
        <f>SUM(C211:N211)</f>
        <v>0</v>
      </c>
      <c r="Q211" s="480">
        <f>'Mo. Targets'!Q211</f>
        <v>0</v>
      </c>
      <c r="R211" s="545">
        <f t="shared" si="22"/>
        <v>0</v>
      </c>
      <c r="S211" s="545">
        <f>'Mo. Targets'!O211-'Mo. Accom'!O211</f>
        <v>22</v>
      </c>
    </row>
    <row r="212" spans="1:20" ht="18" customHeight="1" outlineLevel="1">
      <c r="A212" s="1001" t="s">
        <v>131</v>
      </c>
      <c r="B212" s="1002"/>
      <c r="C212" s="1002"/>
      <c r="D212" s="1002"/>
      <c r="E212" s="1002"/>
      <c r="F212" s="1002"/>
      <c r="G212" s="1002"/>
      <c r="H212" s="1002"/>
      <c r="I212" s="1002"/>
      <c r="J212" s="1002"/>
      <c r="K212" s="1002"/>
      <c r="L212" s="1002"/>
      <c r="M212" s="1002"/>
      <c r="N212" s="1002"/>
      <c r="O212" s="1003"/>
      <c r="Q212" s="480">
        <f>'Mo. Targets'!Q212</f>
        <v>0</v>
      </c>
      <c r="R212" s="545">
        <f t="shared" si="22"/>
        <v>0</v>
      </c>
      <c r="S212" s="545">
        <f>'Mo. Targets'!O212-'Mo. Accom'!O212</f>
        <v>0</v>
      </c>
    </row>
    <row r="213" spans="1:20" outlineLevel="1">
      <c r="A213" s="93" t="s">
        <v>0</v>
      </c>
      <c r="B213" s="94" t="s">
        <v>132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6">
        <f>SUM(C213:N213)</f>
        <v>0</v>
      </c>
      <c r="Q213" s="480">
        <f>'Mo. Targets'!Q213</f>
        <v>0</v>
      </c>
      <c r="R213" s="545">
        <f t="shared" si="22"/>
        <v>0</v>
      </c>
      <c r="S213" s="545">
        <f>'Mo. Targets'!O213-'Mo. Accom'!O213</f>
        <v>20</v>
      </c>
    </row>
    <row r="214" spans="1:20" outlineLevel="1">
      <c r="A214" s="720" t="s">
        <v>0</v>
      </c>
      <c r="B214" s="721" t="s">
        <v>133</v>
      </c>
      <c r="C214" s="722"/>
      <c r="D214" s="722"/>
      <c r="E214" s="722"/>
      <c r="F214" s="722"/>
      <c r="G214" s="722"/>
      <c r="H214" s="722"/>
      <c r="I214" s="722"/>
      <c r="J214" s="722"/>
      <c r="K214" s="722"/>
      <c r="L214" s="722"/>
      <c r="M214" s="722"/>
      <c r="N214" s="722"/>
      <c r="O214" s="723">
        <f>SUM(C214:N214)</f>
        <v>0</v>
      </c>
      <c r="Q214" s="732">
        <f>'Mo. Targets'!Q214</f>
        <v>0</v>
      </c>
      <c r="R214" s="733">
        <f t="shared" si="22"/>
        <v>0</v>
      </c>
      <c r="S214" s="733">
        <f>'Mo. Targets'!O214-'Mo. Accom'!O214</f>
        <v>2</v>
      </c>
      <c r="T214" s="726" t="s">
        <v>475</v>
      </c>
    </row>
    <row r="215" spans="1:20" outlineLevel="1">
      <c r="A215" s="720" t="s">
        <v>0</v>
      </c>
      <c r="B215" s="721" t="s">
        <v>134</v>
      </c>
      <c r="C215" s="722"/>
      <c r="D215" s="722"/>
      <c r="E215" s="722"/>
      <c r="F215" s="722"/>
      <c r="G215" s="722"/>
      <c r="H215" s="722"/>
      <c r="I215" s="722"/>
      <c r="J215" s="722"/>
      <c r="K215" s="722"/>
      <c r="L215" s="722"/>
      <c r="M215" s="722"/>
      <c r="N215" s="722"/>
      <c r="O215" s="723">
        <f>SUM(C215:N215)</f>
        <v>0</v>
      </c>
      <c r="Q215" s="732">
        <f>'Mo. Targets'!Q215</f>
        <v>0</v>
      </c>
      <c r="R215" s="733">
        <f t="shared" si="22"/>
        <v>0</v>
      </c>
      <c r="S215" s="733">
        <f>'Mo. Targets'!O215-'Mo. Accom'!O215</f>
        <v>4</v>
      </c>
      <c r="T215" s="726" t="s">
        <v>475</v>
      </c>
    </row>
    <row r="216" spans="1:20" ht="18" customHeight="1">
      <c r="A216" s="990" t="s">
        <v>135</v>
      </c>
      <c r="B216" s="1004"/>
      <c r="C216" s="1004"/>
      <c r="D216" s="1004"/>
      <c r="E216" s="1004"/>
      <c r="F216" s="1004"/>
      <c r="G216" s="1004"/>
      <c r="H216" s="1004"/>
      <c r="I216" s="1004"/>
      <c r="J216" s="1004"/>
      <c r="K216" s="1004"/>
      <c r="L216" s="1004"/>
      <c r="M216" s="1004"/>
      <c r="N216" s="1004"/>
      <c r="O216" s="1005"/>
      <c r="Q216" s="480">
        <f>'Mo. Targets'!Q216</f>
        <v>0</v>
      </c>
      <c r="R216" s="545">
        <f t="shared" si="22"/>
        <v>0</v>
      </c>
      <c r="S216" s="545">
        <f>'Mo. Targets'!O216-'Mo. Accom'!O216</f>
        <v>0</v>
      </c>
    </row>
    <row r="217" spans="1:20" ht="18" customHeight="1">
      <c r="A217" s="1001" t="s">
        <v>136</v>
      </c>
      <c r="B217" s="1002"/>
      <c r="C217" s="1002"/>
      <c r="D217" s="1002"/>
      <c r="E217" s="1002"/>
      <c r="F217" s="1002"/>
      <c r="G217" s="1002"/>
      <c r="H217" s="1002"/>
      <c r="I217" s="1002"/>
      <c r="J217" s="1002"/>
      <c r="K217" s="1002"/>
      <c r="L217" s="1002"/>
      <c r="M217" s="1002"/>
      <c r="N217" s="1002"/>
      <c r="O217" s="1003"/>
      <c r="Q217" s="480">
        <f>'Mo. Targets'!Q217</f>
        <v>0</v>
      </c>
      <c r="R217" s="545">
        <f t="shared" si="22"/>
        <v>0</v>
      </c>
      <c r="S217" s="545">
        <f>'Mo. Targets'!O217-'Mo. Accom'!O217</f>
        <v>0</v>
      </c>
    </row>
    <row r="218" spans="1:20">
      <c r="A218" s="93" t="s">
        <v>0</v>
      </c>
      <c r="B218" s="94" t="s">
        <v>137</v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6">
        <f>SUM(C218:N218)</f>
        <v>0</v>
      </c>
      <c r="Q218" s="480">
        <f>'Mo. Targets'!Q218</f>
        <v>0</v>
      </c>
      <c r="R218" s="545">
        <f t="shared" si="22"/>
        <v>0</v>
      </c>
      <c r="S218" s="545">
        <f>'Mo. Targets'!O218-'Mo. Accom'!O218</f>
        <v>0</v>
      </c>
    </row>
    <row r="219" spans="1:20" outlineLevel="1">
      <c r="A219" s="93" t="s">
        <v>0</v>
      </c>
      <c r="B219" s="94" t="s">
        <v>138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6">
        <f>SUM(C219:N219)</f>
        <v>0</v>
      </c>
      <c r="Q219" s="480">
        <f>'Mo. Targets'!Q219</f>
        <v>0</v>
      </c>
      <c r="R219" s="545">
        <f t="shared" si="22"/>
        <v>0</v>
      </c>
      <c r="S219" s="545">
        <f>'Mo. Targets'!O219-'Mo. Accom'!O219</f>
        <v>0</v>
      </c>
    </row>
    <row r="220" spans="1:20" outlineLevel="1">
      <c r="A220" s="93" t="s">
        <v>0</v>
      </c>
      <c r="B220" s="94" t="s">
        <v>130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6">
        <f>SUM(C220:N220)</f>
        <v>0</v>
      </c>
      <c r="Q220" s="480">
        <f>'Mo. Targets'!Q220</f>
        <v>0</v>
      </c>
      <c r="R220" s="545">
        <f t="shared" si="22"/>
        <v>0</v>
      </c>
      <c r="S220" s="545">
        <f>'Mo. Targets'!O220-'Mo. Accom'!O220</f>
        <v>0</v>
      </c>
    </row>
    <row r="221" spans="1:20" outlineLevel="1">
      <c r="A221" s="93" t="s">
        <v>0</v>
      </c>
      <c r="B221" s="94" t="s">
        <v>139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6">
        <f>SUM(C221:N221)</f>
        <v>0</v>
      </c>
      <c r="Q221" s="480">
        <f>'Mo. Targets'!Q221</f>
        <v>0</v>
      </c>
      <c r="R221" s="545">
        <f t="shared" si="22"/>
        <v>0</v>
      </c>
      <c r="S221" s="545">
        <f>'Mo. Targets'!O221-'Mo. Accom'!O221</f>
        <v>0</v>
      </c>
    </row>
    <row r="222" spans="1:20" ht="18" customHeight="1" outlineLevel="1">
      <c r="A222" s="998" t="s">
        <v>140</v>
      </c>
      <c r="B222" s="999"/>
      <c r="C222" s="999"/>
      <c r="D222" s="999"/>
      <c r="E222" s="999"/>
      <c r="F222" s="999"/>
      <c r="G222" s="999"/>
      <c r="H222" s="999"/>
      <c r="I222" s="999"/>
      <c r="J222" s="999"/>
      <c r="K222" s="999"/>
      <c r="L222" s="999"/>
      <c r="M222" s="999"/>
      <c r="N222" s="999"/>
      <c r="O222" s="1000"/>
      <c r="Q222" s="480">
        <f>'Mo. Targets'!Q222</f>
        <v>0</v>
      </c>
      <c r="R222" s="545">
        <f t="shared" si="22"/>
        <v>0</v>
      </c>
      <c r="S222" s="545">
        <f>'Mo. Targets'!O222-'Mo. Accom'!O222</f>
        <v>0</v>
      </c>
    </row>
    <row r="223" spans="1:20" ht="18" customHeight="1" outlineLevel="1">
      <c r="A223" s="990" t="s">
        <v>141</v>
      </c>
      <c r="B223" s="991"/>
      <c r="C223" s="991"/>
      <c r="D223" s="991"/>
      <c r="E223" s="991"/>
      <c r="F223" s="991"/>
      <c r="G223" s="991"/>
      <c r="H223" s="991"/>
      <c r="I223" s="991"/>
      <c r="J223" s="991"/>
      <c r="K223" s="991"/>
      <c r="L223" s="991"/>
      <c r="M223" s="991"/>
      <c r="N223" s="991"/>
      <c r="O223" s="992"/>
      <c r="Q223" s="480">
        <f>'Mo. Targets'!Q223</f>
        <v>0</v>
      </c>
      <c r="R223" s="545">
        <f t="shared" si="22"/>
        <v>0</v>
      </c>
      <c r="S223" s="545">
        <f>'Mo. Targets'!O223-'Mo. Accom'!O223</f>
        <v>0</v>
      </c>
    </row>
    <row r="224" spans="1:20" outlineLevel="1">
      <c r="A224" s="93" t="s">
        <v>0</v>
      </c>
      <c r="B224" s="94" t="s">
        <v>142</v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6">
        <f>SUM(C224:N224)</f>
        <v>0</v>
      </c>
      <c r="Q224" s="480">
        <f>'Mo. Targets'!Q224</f>
        <v>0</v>
      </c>
      <c r="R224" s="545">
        <f t="shared" si="22"/>
        <v>0</v>
      </c>
      <c r="S224" s="545">
        <f>'Mo. Targets'!O224-'Mo. Accom'!O224</f>
        <v>4</v>
      </c>
    </row>
    <row r="225" spans="1:19" outlineLevel="1">
      <c r="A225" s="93" t="s">
        <v>0</v>
      </c>
      <c r="B225" s="94" t="s">
        <v>143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6">
        <f>SUM(C225:N225)</f>
        <v>0</v>
      </c>
      <c r="Q225" s="480">
        <f>'Mo. Targets'!Q225</f>
        <v>0</v>
      </c>
      <c r="R225" s="545">
        <f t="shared" si="22"/>
        <v>0</v>
      </c>
      <c r="S225" s="545">
        <f>'Mo. Targets'!O225-'Mo. Accom'!O225</f>
        <v>4</v>
      </c>
    </row>
    <row r="226" spans="1:19" ht="18" customHeight="1" outlineLevel="1">
      <c r="A226" s="990" t="s">
        <v>144</v>
      </c>
      <c r="B226" s="991"/>
      <c r="C226" s="991"/>
      <c r="D226" s="991"/>
      <c r="E226" s="991"/>
      <c r="F226" s="991"/>
      <c r="G226" s="991"/>
      <c r="H226" s="991"/>
      <c r="I226" s="991"/>
      <c r="J226" s="991"/>
      <c r="K226" s="991"/>
      <c r="L226" s="991"/>
      <c r="M226" s="991"/>
      <c r="N226" s="991"/>
      <c r="O226" s="992"/>
      <c r="Q226" s="480">
        <f>'Mo. Targets'!Q226</f>
        <v>0</v>
      </c>
      <c r="R226" s="545">
        <f t="shared" si="22"/>
        <v>0</v>
      </c>
      <c r="S226" s="545">
        <f>'Mo. Targets'!O226-'Mo. Accom'!O226</f>
        <v>0</v>
      </c>
    </row>
    <row r="227" spans="1:19" ht="34.5" outlineLevel="1">
      <c r="A227" s="93" t="s">
        <v>0</v>
      </c>
      <c r="B227" s="94" t="s">
        <v>145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6">
        <f>SUM(C227:N227)</f>
        <v>0</v>
      </c>
      <c r="Q227" s="480">
        <f>'Mo. Targets'!Q227</f>
        <v>0</v>
      </c>
      <c r="R227" s="545">
        <f t="shared" si="22"/>
        <v>0</v>
      </c>
      <c r="S227" s="545">
        <f>'Mo. Targets'!O227-'Mo. Accom'!O227</f>
        <v>1</v>
      </c>
    </row>
    <row r="228" spans="1:19" ht="18" customHeight="1" outlineLevel="1">
      <c r="A228" s="990" t="s">
        <v>146</v>
      </c>
      <c r="B228" s="991"/>
      <c r="C228" s="991"/>
      <c r="D228" s="991"/>
      <c r="E228" s="991"/>
      <c r="F228" s="991"/>
      <c r="G228" s="991"/>
      <c r="H228" s="991"/>
      <c r="I228" s="991"/>
      <c r="J228" s="991"/>
      <c r="K228" s="991"/>
      <c r="L228" s="991"/>
      <c r="M228" s="991"/>
      <c r="N228" s="991"/>
      <c r="O228" s="992"/>
      <c r="Q228" s="480">
        <f>'Mo. Targets'!Q228</f>
        <v>0</v>
      </c>
      <c r="R228" s="545">
        <f t="shared" si="22"/>
        <v>0</v>
      </c>
      <c r="S228" s="545">
        <f>'Mo. Targets'!O228-'Mo. Accom'!O228</f>
        <v>0</v>
      </c>
    </row>
    <row r="229" spans="1:19" outlineLevel="1">
      <c r="A229" s="93" t="s">
        <v>0</v>
      </c>
      <c r="B229" s="94" t="s">
        <v>147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6">
        <f>SUM(C229:N229)</f>
        <v>0</v>
      </c>
      <c r="Q229" s="480">
        <f>'Mo. Targets'!Q229</f>
        <v>0</v>
      </c>
      <c r="R229" s="545">
        <f t="shared" si="22"/>
        <v>0</v>
      </c>
      <c r="S229" s="545">
        <f>'Mo. Targets'!O229-'Mo. Accom'!O229</f>
        <v>0</v>
      </c>
    </row>
    <row r="230" spans="1:19" outlineLevel="1">
      <c r="A230" s="93" t="s">
        <v>0</v>
      </c>
      <c r="B230" s="94" t="s">
        <v>148</v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6">
        <f>SUM(C230:N230)</f>
        <v>0</v>
      </c>
      <c r="Q230" s="480">
        <f>'Mo. Targets'!Q230</f>
        <v>0</v>
      </c>
      <c r="R230" s="545">
        <f t="shared" si="22"/>
        <v>0</v>
      </c>
      <c r="S230" s="545">
        <f>'Mo. Targets'!O230-'Mo. Accom'!O230</f>
        <v>0</v>
      </c>
    </row>
    <row r="231" spans="1:19" ht="18" customHeight="1">
      <c r="A231" s="993" t="s">
        <v>149</v>
      </c>
      <c r="B231" s="994"/>
      <c r="C231" s="994"/>
      <c r="D231" s="994"/>
      <c r="E231" s="994"/>
      <c r="F231" s="994"/>
      <c r="G231" s="994"/>
      <c r="H231" s="994"/>
      <c r="I231" s="994"/>
      <c r="J231" s="994"/>
      <c r="K231" s="994"/>
      <c r="L231" s="994"/>
      <c r="M231" s="994"/>
      <c r="N231" s="994"/>
      <c r="O231" s="995"/>
      <c r="Q231" s="480">
        <f>'Mo. Targets'!Q231</f>
        <v>0</v>
      </c>
      <c r="R231" s="545">
        <f t="shared" si="22"/>
        <v>0</v>
      </c>
      <c r="S231" s="545">
        <f>'Mo. Targets'!O231-'Mo. Accom'!O231</f>
        <v>0</v>
      </c>
    </row>
    <row r="232" spans="1:19" ht="18" customHeight="1">
      <c r="A232" s="990" t="s">
        <v>150</v>
      </c>
      <c r="B232" s="991"/>
      <c r="C232" s="991"/>
      <c r="D232" s="991"/>
      <c r="E232" s="991"/>
      <c r="F232" s="991"/>
      <c r="G232" s="991"/>
      <c r="H232" s="991"/>
      <c r="I232" s="991"/>
      <c r="J232" s="991"/>
      <c r="K232" s="991"/>
      <c r="L232" s="991"/>
      <c r="M232" s="991"/>
      <c r="N232" s="991"/>
      <c r="O232" s="992"/>
      <c r="Q232" s="480">
        <f>'Mo. Targets'!Q232</f>
        <v>0</v>
      </c>
      <c r="R232" s="545">
        <f t="shared" si="22"/>
        <v>0</v>
      </c>
      <c r="S232" s="545">
        <f>'Mo. Targets'!O232-'Mo. Accom'!O232</f>
        <v>0</v>
      </c>
    </row>
    <row r="233" spans="1:19">
      <c r="A233" s="93" t="s">
        <v>0</v>
      </c>
      <c r="B233" s="996" t="s">
        <v>151</v>
      </c>
      <c r="C233" s="996"/>
      <c r="D233" s="996"/>
      <c r="E233" s="996"/>
      <c r="F233" s="996"/>
      <c r="G233" s="996"/>
      <c r="H233" s="996"/>
      <c r="I233" s="996"/>
      <c r="J233" s="996"/>
      <c r="K233" s="996"/>
      <c r="L233" s="996"/>
      <c r="M233" s="996"/>
      <c r="N233" s="996"/>
      <c r="O233" s="997"/>
      <c r="Q233" s="480">
        <f>'Mo. Targets'!Q233</f>
        <v>0</v>
      </c>
      <c r="R233" s="545">
        <f t="shared" si="22"/>
        <v>0</v>
      </c>
      <c r="S233" s="545">
        <f>'Mo. Targets'!O233-'Mo. Accom'!O233</f>
        <v>0</v>
      </c>
    </row>
    <row r="234" spans="1:19">
      <c r="A234" s="93" t="s">
        <v>0</v>
      </c>
      <c r="B234" s="99" t="s">
        <v>152</v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6">
        <f>SUM(C234:N234)</f>
        <v>0</v>
      </c>
      <c r="Q234" s="480">
        <f>'Mo. Targets'!Q234</f>
        <v>0</v>
      </c>
      <c r="R234" s="545">
        <f t="shared" si="22"/>
        <v>0</v>
      </c>
      <c r="S234" s="545">
        <f>'Mo. Targets'!O234-'Mo. Accom'!O234</f>
        <v>0</v>
      </c>
    </row>
    <row r="235" spans="1:19" outlineLevel="1">
      <c r="A235" s="93" t="s">
        <v>0</v>
      </c>
      <c r="B235" s="99" t="s">
        <v>153</v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6">
        <f>SUM(C235:N235)</f>
        <v>0</v>
      </c>
      <c r="Q235" s="480">
        <f>'Mo. Targets'!Q235</f>
        <v>0</v>
      </c>
      <c r="R235" s="545">
        <f t="shared" si="22"/>
        <v>0</v>
      </c>
      <c r="S235" s="545">
        <f>'Mo. Targets'!O235-'Mo. Accom'!O235</f>
        <v>5</v>
      </c>
    </row>
    <row r="236" spans="1:19" outlineLevel="1">
      <c r="A236" s="93" t="s">
        <v>0</v>
      </c>
      <c r="B236" s="94" t="s">
        <v>154</v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6">
        <f>SUM(C236:N236)</f>
        <v>0</v>
      </c>
      <c r="Q236" s="480">
        <f>'Mo. Targets'!Q236</f>
        <v>0</v>
      </c>
      <c r="R236" s="545">
        <f t="shared" si="22"/>
        <v>0</v>
      </c>
      <c r="S236" s="545">
        <f>'Mo. Targets'!O236-'Mo. Accom'!O236</f>
        <v>5</v>
      </c>
    </row>
    <row r="237" spans="1:19" ht="18" customHeight="1" outlineLevel="1">
      <c r="A237" s="998" t="s">
        <v>155</v>
      </c>
      <c r="B237" s="999"/>
      <c r="C237" s="999"/>
      <c r="D237" s="999"/>
      <c r="E237" s="999"/>
      <c r="F237" s="999"/>
      <c r="G237" s="999"/>
      <c r="H237" s="999"/>
      <c r="I237" s="999"/>
      <c r="J237" s="999"/>
      <c r="K237" s="999"/>
      <c r="L237" s="999"/>
      <c r="M237" s="999"/>
      <c r="N237" s="999"/>
      <c r="O237" s="1000"/>
      <c r="Q237" s="480">
        <f>'Mo. Targets'!Q237</f>
        <v>0</v>
      </c>
      <c r="R237" s="545">
        <f t="shared" si="22"/>
        <v>0</v>
      </c>
      <c r="S237" s="545">
        <f>'Mo. Targets'!O237-'Mo. Accom'!O237</f>
        <v>0</v>
      </c>
    </row>
    <row r="238" spans="1:19" ht="18" customHeight="1" outlineLevel="1">
      <c r="A238" s="990" t="s">
        <v>156</v>
      </c>
      <c r="B238" s="991"/>
      <c r="C238" s="991"/>
      <c r="D238" s="991"/>
      <c r="E238" s="991"/>
      <c r="F238" s="991"/>
      <c r="G238" s="991"/>
      <c r="H238" s="991"/>
      <c r="I238" s="991"/>
      <c r="J238" s="991"/>
      <c r="K238" s="991"/>
      <c r="L238" s="991"/>
      <c r="M238" s="991"/>
      <c r="N238" s="991"/>
      <c r="O238" s="992"/>
      <c r="Q238" s="480">
        <f>'Mo. Targets'!Q238</f>
        <v>0</v>
      </c>
      <c r="R238" s="545">
        <f t="shared" si="22"/>
        <v>0</v>
      </c>
      <c r="S238" s="545">
        <f>'Mo. Targets'!O238-'Mo. Accom'!O238</f>
        <v>0</v>
      </c>
    </row>
    <row r="239" spans="1:19" outlineLevel="1">
      <c r="A239" s="93" t="s">
        <v>0</v>
      </c>
      <c r="B239" s="94" t="s">
        <v>157</v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6">
        <f t="shared" ref="O239:O240" si="23">SUM(C239:N239)</f>
        <v>0</v>
      </c>
      <c r="Q239" s="480">
        <f>'Mo. Targets'!Q239</f>
        <v>0</v>
      </c>
      <c r="R239" s="545">
        <f t="shared" si="22"/>
        <v>0</v>
      </c>
      <c r="S239" s="545">
        <f>'Mo. Targets'!O239-'Mo. Accom'!O239</f>
        <v>20</v>
      </c>
    </row>
    <row r="240" spans="1:19" ht="22.5" customHeight="1" outlineLevel="1" thickBot="1">
      <c r="A240" s="104" t="s">
        <v>0</v>
      </c>
      <c r="B240" s="105" t="s">
        <v>158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7">
        <f t="shared" si="23"/>
        <v>0</v>
      </c>
      <c r="Q240" s="480">
        <f>'Mo. Targets'!Q240</f>
        <v>0</v>
      </c>
      <c r="R240" s="545">
        <f t="shared" si="22"/>
        <v>0</v>
      </c>
      <c r="S240" s="545">
        <f>'Mo. Targets'!O240-'Mo. Accom'!O240</f>
        <v>20</v>
      </c>
    </row>
    <row r="241" ht="22.5" customHeight="1"/>
    <row r="242" ht="22.5" customHeight="1"/>
  </sheetData>
  <mergeCells count="110">
    <mergeCell ref="A5:O5"/>
    <mergeCell ref="A6:O6"/>
    <mergeCell ref="A7:O7"/>
    <mergeCell ref="A8:O8"/>
    <mergeCell ref="A10:O10"/>
    <mergeCell ref="A12:O12"/>
    <mergeCell ref="A1:O1"/>
    <mergeCell ref="A2:C2"/>
    <mergeCell ref="D2:H2"/>
    <mergeCell ref="I2:O2"/>
    <mergeCell ref="A3:A4"/>
    <mergeCell ref="B3:B4"/>
    <mergeCell ref="C3:O3"/>
    <mergeCell ref="A28:O28"/>
    <mergeCell ref="A30:O30"/>
    <mergeCell ref="A32:O32"/>
    <mergeCell ref="A35:O35"/>
    <mergeCell ref="A38:O38"/>
    <mergeCell ref="A39:O39"/>
    <mergeCell ref="A14:O14"/>
    <mergeCell ref="A16:O16"/>
    <mergeCell ref="A18:O18"/>
    <mergeCell ref="A24:O24"/>
    <mergeCell ref="A25:O25"/>
    <mergeCell ref="A26:O26"/>
    <mergeCell ref="A69:O69"/>
    <mergeCell ref="A70:O70"/>
    <mergeCell ref="A71:O71"/>
    <mergeCell ref="A73:O73"/>
    <mergeCell ref="A75:O75"/>
    <mergeCell ref="A76:O76"/>
    <mergeCell ref="B40:O40"/>
    <mergeCell ref="A45:O45"/>
    <mergeCell ref="A58:O58"/>
    <mergeCell ref="A59:O59"/>
    <mergeCell ref="A62:O62"/>
    <mergeCell ref="A66:O66"/>
    <mergeCell ref="A87:O87"/>
    <mergeCell ref="A88:O88"/>
    <mergeCell ref="A91:O91"/>
    <mergeCell ref="A92:O92"/>
    <mergeCell ref="A93:O93"/>
    <mergeCell ref="B94:O94"/>
    <mergeCell ref="A77:O77"/>
    <mergeCell ref="A78:O78"/>
    <mergeCell ref="A80:O80"/>
    <mergeCell ref="A82:O82"/>
    <mergeCell ref="A84:O84"/>
    <mergeCell ref="A86:O86"/>
    <mergeCell ref="B120:O120"/>
    <mergeCell ref="B122:O122"/>
    <mergeCell ref="A126:O126"/>
    <mergeCell ref="B127:O127"/>
    <mergeCell ref="B129:O129"/>
    <mergeCell ref="A132:O132"/>
    <mergeCell ref="A99:O99"/>
    <mergeCell ref="A101:O101"/>
    <mergeCell ref="A103:O103"/>
    <mergeCell ref="A111:O111"/>
    <mergeCell ref="A118:O118"/>
    <mergeCell ref="A119:O119"/>
    <mergeCell ref="A145:O145"/>
    <mergeCell ref="A146:O146"/>
    <mergeCell ref="A147:O147"/>
    <mergeCell ref="A148:O148"/>
    <mergeCell ref="B149:O149"/>
    <mergeCell ref="A154:O154"/>
    <mergeCell ref="A135:O135"/>
    <mergeCell ref="A137:O137"/>
    <mergeCell ref="A138:O138"/>
    <mergeCell ref="A139:O139"/>
    <mergeCell ref="A141:O141"/>
    <mergeCell ref="A143:O143"/>
    <mergeCell ref="A173:O173"/>
    <mergeCell ref="A175:O175"/>
    <mergeCell ref="A177:O177"/>
    <mergeCell ref="A179:O179"/>
    <mergeCell ref="A181:O181"/>
    <mergeCell ref="A182:O182"/>
    <mergeCell ref="A162:O162"/>
    <mergeCell ref="B163:O163"/>
    <mergeCell ref="A167:O167"/>
    <mergeCell ref="A169:O169"/>
    <mergeCell ref="A171:O171"/>
    <mergeCell ref="A172:O172"/>
    <mergeCell ref="A189:O189"/>
    <mergeCell ref="B190:O190"/>
    <mergeCell ref="B194:O194"/>
    <mergeCell ref="A199:O199"/>
    <mergeCell ref="A206:O206"/>
    <mergeCell ref="A208:O208"/>
    <mergeCell ref="A183:O183"/>
    <mergeCell ref="A184:O184"/>
    <mergeCell ref="A185:O185"/>
    <mergeCell ref="A186:O186"/>
    <mergeCell ref="A187:O187"/>
    <mergeCell ref="A188:O188"/>
    <mergeCell ref="A197:O197"/>
    <mergeCell ref="A228:O228"/>
    <mergeCell ref="A231:O231"/>
    <mergeCell ref="A232:O232"/>
    <mergeCell ref="B233:O233"/>
    <mergeCell ref="A237:O237"/>
    <mergeCell ref="A238:O238"/>
    <mergeCell ref="A212:O212"/>
    <mergeCell ref="A216:O216"/>
    <mergeCell ref="A217:O217"/>
    <mergeCell ref="A222:O222"/>
    <mergeCell ref="A223:O223"/>
    <mergeCell ref="A226:O226"/>
  </mergeCells>
  <conditionalFormatting sqref="S1:S1048576">
    <cfRule type="cellIs" dxfId="5" priority="4" operator="greaterThan">
      <formula>0</formula>
    </cfRule>
  </conditionalFormatting>
  <conditionalFormatting sqref="R1:R1048576">
    <cfRule type="cellIs" dxfId="4" priority="1" operator="lessThan">
      <formula>0</formula>
    </cfRule>
  </conditionalFormatting>
  <dataValidations count="1">
    <dataValidation type="whole" showErrorMessage="1" errorTitle="Target Entry" error="Please ENTER valid data!" promptTitle="Target Entry" prompt="Accepted range is from 0 to 999,999" sqref="C63:N65 C191:N193 C144:N144 C239:N240 C229:N230 C227:N227 C224:N225 C218:N221 C234:N236 C83:N83 C207:N207 C200:N205 C198:N198 C180:N180 C176:N176 C89:N90 C170:N170 C150:N153 C178:N178 C164:N166 C168:N168 C79:N79 C213:N215 C136:N136 C85:N85 C155:N161 C140:N140 C130:N131 C128:N128 C123:N125 C133:N134 C112:N117 C121:N121 C95:N98 C102:N102 C100:N100 C174:L174 C195:N196 C17:N17 C209:N211 C11:N11 C9:N9 C15:N15 C13:N13 C74:N74 C27:N27 C19:N23 C29:N29 C31:N31 C41:N44 C33:N34 C46:N57 C72:N72 C60:N61 C67:N68 C36:N37 C104:N110">
      <formula1>0</formula1>
      <formula2>999999</formula2>
    </dataValidation>
  </dataValidations>
  <pageMargins left="0.25" right="0.25" top="0.4" bottom="0.25" header="0.3" footer="0.05"/>
  <pageSetup paperSize="9" scale="55" orientation="landscape" horizontalDpi="300" verticalDpi="300" r:id="rId1"/>
  <headerFooter>
    <oddFooter>Page &amp;P of &amp;N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[1]LU!#REF!</xm:f>
          </x14:formula1>
          <xm:sqref>D2:H2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66"/>
  </sheetPr>
  <dimension ref="A1:H252"/>
  <sheetViews>
    <sheetView showGridLines="0" zoomScale="85" zoomScaleNormal="85" workbookViewId="0">
      <pane xSplit="2" ySplit="5" topLeftCell="C234" activePane="bottomRight" state="frozen"/>
      <selection pane="topRight" activeCell="C1" sqref="C1"/>
      <selection pane="bottomLeft" activeCell="A5" sqref="A5"/>
      <selection pane="bottomRight" activeCell="B256" sqref="B256"/>
    </sheetView>
  </sheetViews>
  <sheetFormatPr defaultColWidth="20.42578125" defaultRowHeight="20.25"/>
  <cols>
    <col min="1" max="1" width="8.85546875" style="573" customWidth="1"/>
    <col min="2" max="2" width="110.5703125" style="664" customWidth="1"/>
    <col min="3" max="3" width="11.140625" style="573" customWidth="1"/>
    <col min="4" max="4" width="11.85546875" style="573" customWidth="1"/>
    <col min="5" max="5" width="11.140625" style="573" customWidth="1"/>
    <col min="6" max="6" width="100" style="685" customWidth="1"/>
    <col min="7" max="7" width="5" style="573" customWidth="1"/>
    <col min="8" max="8" width="13.85546875" style="574" hidden="1" customWidth="1"/>
    <col min="9" max="16384" width="20.42578125" style="573"/>
  </cols>
  <sheetData>
    <row r="1" spans="1:8">
      <c r="A1" s="1035" t="s">
        <v>456</v>
      </c>
      <c r="B1" s="1035"/>
      <c r="C1" s="1035"/>
      <c r="D1" s="1035"/>
      <c r="E1" s="1035"/>
      <c r="F1" s="1035"/>
    </row>
    <row r="2" spans="1:8">
      <c r="A2" s="1035" t="s">
        <v>162</v>
      </c>
      <c r="B2" s="1035"/>
      <c r="C2" s="1035"/>
      <c r="D2" s="1035"/>
      <c r="E2" s="1035"/>
      <c r="F2" s="1035"/>
    </row>
    <row r="3" spans="1:8" ht="21" thickBot="1">
      <c r="A3" s="1036" t="s">
        <v>472</v>
      </c>
      <c r="B3" s="1036"/>
      <c r="C3" s="1036"/>
      <c r="D3" s="1036"/>
      <c r="E3" s="1036"/>
      <c r="F3" s="1036"/>
    </row>
    <row r="4" spans="1:8" s="570" customFormat="1" ht="18">
      <c r="A4" s="1037" t="s">
        <v>159</v>
      </c>
      <c r="B4" s="1039" t="s">
        <v>160</v>
      </c>
      <c r="C4" s="1049" t="s">
        <v>431</v>
      </c>
      <c r="D4" s="1049" t="s">
        <v>449</v>
      </c>
      <c r="E4" s="1049" t="s">
        <v>454</v>
      </c>
      <c r="F4" s="1049" t="s">
        <v>249</v>
      </c>
      <c r="H4" s="571"/>
    </row>
    <row r="5" spans="1:8" s="570" customFormat="1" ht="57" thickBot="1">
      <c r="A5" s="1038"/>
      <c r="B5" s="1040"/>
      <c r="C5" s="1050"/>
      <c r="D5" s="1050"/>
      <c r="E5" s="1050"/>
      <c r="F5" s="1050"/>
      <c r="H5" s="572" t="s">
        <v>428</v>
      </c>
    </row>
    <row r="6" spans="1:8" thickBot="1">
      <c r="A6" s="1051"/>
      <c r="B6" s="1052"/>
      <c r="C6" s="576"/>
      <c r="D6" s="576"/>
      <c r="E6" s="576"/>
      <c r="F6" s="693"/>
    </row>
    <row r="7" spans="1:8" thickBot="1">
      <c r="A7" s="1041" t="s">
        <v>183</v>
      </c>
      <c r="B7" s="1042"/>
      <c r="C7" s="575"/>
      <c r="D7" s="575"/>
      <c r="E7" s="575"/>
      <c r="F7" s="665"/>
    </row>
    <row r="8" spans="1:8" thickBot="1">
      <c r="A8" s="1043" t="s">
        <v>184</v>
      </c>
      <c r="B8" s="1044"/>
      <c r="C8" s="576"/>
      <c r="D8" s="576"/>
      <c r="E8" s="576"/>
      <c r="F8" s="569"/>
    </row>
    <row r="9" spans="1:8" thickBot="1">
      <c r="A9" s="1045" t="s">
        <v>185</v>
      </c>
      <c r="B9" s="1046"/>
      <c r="C9" s="576"/>
      <c r="D9" s="576"/>
      <c r="E9" s="576"/>
      <c r="F9" s="569"/>
    </row>
    <row r="10" spans="1:8" ht="19.5">
      <c r="A10" s="1047" t="s">
        <v>186</v>
      </c>
      <c r="B10" s="1048"/>
      <c r="C10" s="577"/>
      <c r="D10" s="577"/>
      <c r="E10" s="577"/>
      <c r="F10" s="666"/>
    </row>
    <row r="11" spans="1:8" ht="19.5">
      <c r="A11" s="578"/>
      <c r="B11" s="579" t="s">
        <v>187</v>
      </c>
      <c r="C11" s="580">
        <f>'Mo. Targets'!O9</f>
        <v>12</v>
      </c>
      <c r="D11" s="580">
        <f>'Mo. Accom'!O9</f>
        <v>1</v>
      </c>
      <c r="E11" s="581">
        <f>IFERROR(D11/C11,"-")</f>
        <v>8.3333333333333329E-2</v>
      </c>
      <c r="F11" s="667"/>
      <c r="H11" s="574" t="e">
        <f>IF(#REF!&gt;D11,#REF!-D11,"")</f>
        <v>#REF!</v>
      </c>
    </row>
    <row r="12" spans="1:8" ht="19.5">
      <c r="A12" s="1033" t="s">
        <v>188</v>
      </c>
      <c r="B12" s="1034"/>
      <c r="C12" s="582"/>
      <c r="D12" s="582"/>
      <c r="E12" s="582"/>
      <c r="F12" s="668"/>
      <c r="H12" s="574" t="e">
        <f>IF(#REF!&gt;D12,#REF!-D12,"")</f>
        <v>#REF!</v>
      </c>
    </row>
    <row r="13" spans="1:8" ht="19.5">
      <c r="A13" s="578"/>
      <c r="B13" s="579" t="s">
        <v>187</v>
      </c>
      <c r="C13" s="580">
        <f>'Mo. Targets'!O11</f>
        <v>12</v>
      </c>
      <c r="D13" s="580">
        <f>'Mo. Accom'!O11</f>
        <v>1</v>
      </c>
      <c r="E13" s="581">
        <f>IFERROR(D13/C13,"-")</f>
        <v>8.3333333333333329E-2</v>
      </c>
      <c r="F13" s="667"/>
      <c r="H13" s="574" t="e">
        <f>IF(#REF!&gt;D13,#REF!-D13,"")</f>
        <v>#REF!</v>
      </c>
    </row>
    <row r="14" spans="1:8" ht="19.5">
      <c r="A14" s="1033" t="s">
        <v>189</v>
      </c>
      <c r="B14" s="1034"/>
      <c r="C14" s="582"/>
      <c r="D14" s="582"/>
      <c r="E14" s="582"/>
      <c r="F14" s="668"/>
      <c r="H14" s="574" t="e">
        <f>IF(#REF!&gt;D14,#REF!-D14,"")</f>
        <v>#REF!</v>
      </c>
    </row>
    <row r="15" spans="1:8" ht="19.5">
      <c r="A15" s="578"/>
      <c r="B15" s="579" t="s">
        <v>187</v>
      </c>
      <c r="C15" s="580">
        <f>'Mo. Targets'!O13</f>
        <v>12</v>
      </c>
      <c r="D15" s="580">
        <f>'Mo. Accom'!O13</f>
        <v>1</v>
      </c>
      <c r="E15" s="581">
        <f>IFERROR(D15/C15,"-")</f>
        <v>8.3333333333333329E-2</v>
      </c>
      <c r="F15" s="667"/>
      <c r="H15" s="574" t="e">
        <f>IF(#REF!&gt;D15,#REF!-D15,"")</f>
        <v>#REF!</v>
      </c>
    </row>
    <row r="16" spans="1:8" ht="19.5">
      <c r="A16" s="1033" t="s">
        <v>190</v>
      </c>
      <c r="B16" s="1034"/>
      <c r="C16" s="582"/>
      <c r="D16" s="582"/>
      <c r="E16" s="582"/>
      <c r="F16" s="668"/>
      <c r="H16" s="574" t="e">
        <f>IF(#REF!&gt;D16,#REF!-D16,"")</f>
        <v>#REF!</v>
      </c>
    </row>
    <row r="17" spans="1:8" ht="19.5">
      <c r="A17" s="578"/>
      <c r="B17" s="579" t="s">
        <v>192</v>
      </c>
      <c r="C17" s="580">
        <f>'Mo. Targets'!O15</f>
        <v>12</v>
      </c>
      <c r="D17" s="580">
        <f>'Mo. Accom'!O15</f>
        <v>1</v>
      </c>
      <c r="E17" s="581">
        <f>IFERROR(D17/C17,"-")</f>
        <v>8.3333333333333329E-2</v>
      </c>
      <c r="F17" s="667"/>
      <c r="H17" s="574" t="e">
        <f>IF(#REF!&gt;D17,#REF!-D17,"")</f>
        <v>#REF!</v>
      </c>
    </row>
    <row r="18" spans="1:8" ht="19.5">
      <c r="A18" s="1033" t="s">
        <v>191</v>
      </c>
      <c r="B18" s="1034"/>
      <c r="C18" s="582"/>
      <c r="D18" s="582"/>
      <c r="E18" s="582"/>
      <c r="F18" s="668"/>
      <c r="H18" s="574" t="e">
        <f>IF(#REF!&gt;D18,#REF!-D18,"")</f>
        <v>#REF!</v>
      </c>
    </row>
    <row r="19" spans="1:8" ht="19.5">
      <c r="A19" s="578"/>
      <c r="B19" s="579" t="s">
        <v>187</v>
      </c>
      <c r="C19" s="580">
        <f>'Mo. Targets'!O17</f>
        <v>1</v>
      </c>
      <c r="D19" s="580">
        <f>'Mo. Accom'!O17</f>
        <v>1</v>
      </c>
      <c r="E19" s="581">
        <f>IFERROR(D19/C19,"-")</f>
        <v>1</v>
      </c>
      <c r="F19" s="667"/>
      <c r="H19" s="574" t="e">
        <f>IF(#REF!&gt;D19,#REF!-D19,"")</f>
        <v>#REF!</v>
      </c>
    </row>
    <row r="20" spans="1:8" ht="19.5">
      <c r="A20" s="1033" t="s">
        <v>193</v>
      </c>
      <c r="B20" s="1034"/>
      <c r="C20" s="582"/>
      <c r="D20" s="582"/>
      <c r="E20" s="582"/>
      <c r="F20" s="668"/>
      <c r="H20" s="574" t="e">
        <f>IF(#REF!&gt;D20,#REF!-D20,"")</f>
        <v>#REF!</v>
      </c>
    </row>
    <row r="21" spans="1:8" ht="19.5">
      <c r="A21" s="578"/>
      <c r="B21" s="579" t="s">
        <v>194</v>
      </c>
      <c r="C21" s="580">
        <f>'Mo. Targets'!O19</f>
        <v>12</v>
      </c>
      <c r="D21" s="580">
        <f>'Mo. Accom'!O19</f>
        <v>1</v>
      </c>
      <c r="E21" s="581">
        <f>IFERROR(D21/C21,"-")</f>
        <v>8.3333333333333329E-2</v>
      </c>
      <c r="F21" s="667"/>
      <c r="H21" s="574" t="e">
        <f>IF(#REF!&gt;D21,#REF!-D21,"")</f>
        <v>#REF!</v>
      </c>
    </row>
    <row r="22" spans="1:8" ht="19.5">
      <c r="A22" s="578"/>
      <c r="B22" s="579" t="s">
        <v>195</v>
      </c>
      <c r="C22" s="580">
        <f>'Mo. Targets'!O20</f>
        <v>12</v>
      </c>
      <c r="D22" s="580">
        <f>'Mo. Accom'!O20</f>
        <v>1</v>
      </c>
      <c r="E22" s="581">
        <f>IFERROR(D22/C22,"-")</f>
        <v>8.3333333333333329E-2</v>
      </c>
      <c r="F22" s="667"/>
      <c r="H22" s="574" t="e">
        <f>IF(#REF!&gt;D22,#REF!-D22,"")</f>
        <v>#REF!</v>
      </c>
    </row>
    <row r="23" spans="1:8" ht="19.5">
      <c r="A23" s="578"/>
      <c r="B23" s="579" t="s">
        <v>196</v>
      </c>
      <c r="C23" s="580">
        <f>'Mo. Targets'!O21</f>
        <v>12</v>
      </c>
      <c r="D23" s="580">
        <f>'Mo. Accom'!O21</f>
        <v>1</v>
      </c>
      <c r="E23" s="581">
        <f>IFERROR(D23/C23,"-")</f>
        <v>8.3333333333333329E-2</v>
      </c>
      <c r="F23" s="667"/>
      <c r="H23" s="574" t="e">
        <f>IF(#REF!&gt;D23,#REF!-D23,"")</f>
        <v>#REF!</v>
      </c>
    </row>
    <row r="24" spans="1:8" ht="19.5">
      <c r="A24" s="578"/>
      <c r="B24" s="579" t="s">
        <v>197</v>
      </c>
      <c r="C24" s="580">
        <f>'Mo. Targets'!O22</f>
        <v>12</v>
      </c>
      <c r="D24" s="580">
        <f>'Mo. Accom'!O22</f>
        <v>1</v>
      </c>
      <c r="E24" s="581">
        <f>IFERROR(D24/C24,"-")</f>
        <v>8.3333333333333329E-2</v>
      </c>
      <c r="F24" s="667"/>
      <c r="H24" s="574" t="e">
        <f>IF(#REF!&gt;D24,#REF!-D24,"")</f>
        <v>#REF!</v>
      </c>
    </row>
    <row r="25" spans="1:8" thickBot="1">
      <c r="A25" s="583"/>
      <c r="B25" s="584" t="s">
        <v>198</v>
      </c>
      <c r="C25" s="580">
        <f>'Mo. Targets'!O23</f>
        <v>12</v>
      </c>
      <c r="D25" s="580">
        <f>'Mo. Accom'!O23</f>
        <v>1</v>
      </c>
      <c r="E25" s="581">
        <f>IFERROR(D25/C25,"-")</f>
        <v>8.3333333333333329E-2</v>
      </c>
      <c r="F25" s="669"/>
      <c r="H25" s="574" t="e">
        <f>IF(#REF!&gt;D25,#REF!-D25,"")</f>
        <v>#REF!</v>
      </c>
    </row>
    <row r="26" spans="1:8" thickBot="1">
      <c r="A26" s="1045" t="s">
        <v>199</v>
      </c>
      <c r="B26" s="1046"/>
      <c r="C26" s="576"/>
      <c r="D26" s="576"/>
      <c r="E26" s="576"/>
      <c r="F26" s="569"/>
      <c r="H26" s="574" t="e">
        <f>IF(#REF!&gt;D26,#REF!-D26,"")</f>
        <v>#REF!</v>
      </c>
    </row>
    <row r="27" spans="1:8" ht="19.5">
      <c r="A27" s="1047" t="s">
        <v>200</v>
      </c>
      <c r="B27" s="1048"/>
      <c r="C27" s="577"/>
      <c r="D27" s="577"/>
      <c r="E27" s="577"/>
      <c r="F27" s="666"/>
      <c r="H27" s="574" t="e">
        <f>IF(#REF!&gt;D27,#REF!-D27,"")</f>
        <v>#REF!</v>
      </c>
    </row>
    <row r="28" spans="1:8" ht="19.5">
      <c r="A28" s="1053" t="s">
        <v>201</v>
      </c>
      <c r="B28" s="1054"/>
      <c r="C28" s="585"/>
      <c r="D28" s="585"/>
      <c r="E28" s="585"/>
      <c r="F28" s="69"/>
      <c r="H28" s="574" t="e">
        <f>IF(#REF!&gt;D28,#REF!-D28,"")</f>
        <v>#REF!</v>
      </c>
    </row>
    <row r="29" spans="1:8" ht="19.5">
      <c r="A29" s="578"/>
      <c r="B29" s="579" t="s">
        <v>202</v>
      </c>
      <c r="C29" s="580">
        <f>'Mo. Targets'!O27</f>
        <v>4</v>
      </c>
      <c r="D29" s="580">
        <f>'Mo. Accom'!O27</f>
        <v>0</v>
      </c>
      <c r="E29" s="581">
        <f>IFERROR(D29/C29,"-")</f>
        <v>0</v>
      </c>
      <c r="F29" s="667"/>
      <c r="H29" s="574" t="e">
        <f>IF(#REF!&gt;D29,#REF!-D29,"")</f>
        <v>#REF!</v>
      </c>
    </row>
    <row r="30" spans="1:8" ht="19.5">
      <c r="A30" s="1053" t="s">
        <v>203</v>
      </c>
      <c r="B30" s="1054"/>
      <c r="C30" s="585"/>
      <c r="D30" s="585"/>
      <c r="E30" s="585"/>
      <c r="F30" s="69"/>
      <c r="H30" s="574" t="e">
        <f>IF(#REF!&gt;D30,#REF!-D30,"")</f>
        <v>#REF!</v>
      </c>
    </row>
    <row r="31" spans="1:8" ht="19.5">
      <c r="A31" s="578"/>
      <c r="B31" s="579" t="s">
        <v>204</v>
      </c>
      <c r="C31" s="580">
        <f>'Mo. Targets'!O29</f>
        <v>34</v>
      </c>
      <c r="D31" s="580">
        <f>'Mo. Accom'!O29</f>
        <v>0</v>
      </c>
      <c r="E31" s="581">
        <f>IFERROR(D31/C31,"-")</f>
        <v>0</v>
      </c>
      <c r="F31" s="667"/>
      <c r="H31" s="574" t="e">
        <f>IF(#REF!&gt;D31,#REF!-D31,"")</f>
        <v>#REF!</v>
      </c>
    </row>
    <row r="32" spans="1:8" ht="19.5">
      <c r="A32" s="1053" t="s">
        <v>205</v>
      </c>
      <c r="B32" s="1054"/>
      <c r="C32" s="585"/>
      <c r="D32" s="585"/>
      <c r="E32" s="585"/>
      <c r="F32" s="69"/>
      <c r="H32" s="574" t="e">
        <f>IF(#REF!&gt;D32,#REF!-D32,"")</f>
        <v>#REF!</v>
      </c>
    </row>
    <row r="33" spans="1:8" ht="19.5">
      <c r="A33" s="578"/>
      <c r="B33" s="579" t="s">
        <v>206</v>
      </c>
      <c r="C33" s="580">
        <f>'Mo. Targets'!O31</f>
        <v>48</v>
      </c>
      <c r="D33" s="580">
        <f>'Mo. Accom'!O31</f>
        <v>0</v>
      </c>
      <c r="E33" s="581">
        <f>IFERROR(D33/C33,"-")</f>
        <v>0</v>
      </c>
      <c r="F33" s="667"/>
      <c r="H33" s="574" t="e">
        <f>IF(#REF!&gt;D33,#REF!-D33,"")</f>
        <v>#REF!</v>
      </c>
    </row>
    <row r="34" spans="1:8" ht="19.5">
      <c r="A34" s="1033" t="s">
        <v>207</v>
      </c>
      <c r="B34" s="1034"/>
      <c r="C34" s="585"/>
      <c r="D34" s="585"/>
      <c r="E34" s="585"/>
      <c r="F34" s="69"/>
      <c r="H34" s="574" t="e">
        <f>IF(#REF!&gt;D34,#REF!-D34,"")</f>
        <v>#REF!</v>
      </c>
    </row>
    <row r="35" spans="1:8" ht="19.5">
      <c r="A35" s="578"/>
      <c r="B35" s="586" t="s">
        <v>266</v>
      </c>
      <c r="C35" s="580">
        <f>'Mo. Targets'!O33</f>
        <v>2</v>
      </c>
      <c r="D35" s="580">
        <f>'Mo. Accom'!O33</f>
        <v>0</v>
      </c>
      <c r="E35" s="581">
        <f>IFERROR(D35/C35,"-")</f>
        <v>0</v>
      </c>
      <c r="F35" s="667"/>
      <c r="H35" s="574" t="e">
        <f>IF(#REF!&gt;D35,#REF!-D35,"")</f>
        <v>#REF!</v>
      </c>
    </row>
    <row r="36" spans="1:8" ht="19.5">
      <c r="A36" s="578"/>
      <c r="B36" s="579" t="s">
        <v>209</v>
      </c>
      <c r="C36" s="580">
        <f>'Mo. Targets'!O34</f>
        <v>1</v>
      </c>
      <c r="D36" s="580">
        <f>'Mo. Accom'!O34</f>
        <v>0</v>
      </c>
      <c r="E36" s="581">
        <f>IFERROR(D36/C36,"-")</f>
        <v>0</v>
      </c>
      <c r="F36" s="667"/>
      <c r="H36" s="574" t="e">
        <f>IF(#REF!&gt;D36,#REF!-D36,"")</f>
        <v>#REF!</v>
      </c>
    </row>
    <row r="37" spans="1:8" ht="19.5">
      <c r="A37" s="1053" t="s">
        <v>210</v>
      </c>
      <c r="B37" s="1054"/>
      <c r="C37" s="585"/>
      <c r="D37" s="585"/>
      <c r="E37" s="585"/>
      <c r="F37" s="69"/>
      <c r="H37" s="574" t="e">
        <f>IF(#REF!&gt;D37,#REF!-D37,"")</f>
        <v>#REF!</v>
      </c>
    </row>
    <row r="38" spans="1:8" ht="19.5">
      <c r="A38" s="578"/>
      <c r="B38" s="579" t="s">
        <v>211</v>
      </c>
      <c r="C38" s="580">
        <f>'Mo. Targets'!O36</f>
        <v>1</v>
      </c>
      <c r="D38" s="580">
        <f>'Mo. Accom'!O36</f>
        <v>0</v>
      </c>
      <c r="E38" s="581">
        <f>IFERROR(D38/C38,"-")</f>
        <v>0</v>
      </c>
      <c r="F38" s="667"/>
      <c r="H38" s="574" t="e">
        <f>IF(#REF!&gt;D38,#REF!-D38,"")</f>
        <v>#REF!</v>
      </c>
    </row>
    <row r="39" spans="1:8" ht="19.5">
      <c r="A39" s="578"/>
      <c r="B39" s="579" t="s">
        <v>212</v>
      </c>
      <c r="C39" s="580">
        <f>'Mo. Targets'!O37</f>
        <v>1</v>
      </c>
      <c r="D39" s="580">
        <f>'Mo. Accom'!O37</f>
        <v>0</v>
      </c>
      <c r="E39" s="581">
        <f>IFERROR(D39/C39,"-")</f>
        <v>0</v>
      </c>
      <c r="F39" s="667"/>
      <c r="H39" s="574" t="e">
        <f>IF(#REF!&gt;D39,#REF!-D39,"")</f>
        <v>#REF!</v>
      </c>
    </row>
    <row r="40" spans="1:8" ht="19.5">
      <c r="A40" s="1033" t="s">
        <v>213</v>
      </c>
      <c r="B40" s="1034"/>
      <c r="C40" s="585"/>
      <c r="D40" s="585"/>
      <c r="E40" s="585"/>
      <c r="F40" s="69"/>
      <c r="H40" s="574" t="e">
        <f>IF(#REF!&gt;D40,#REF!-D40,"")</f>
        <v>#REF!</v>
      </c>
    </row>
    <row r="41" spans="1:8" ht="19.5">
      <c r="A41" s="1053" t="s">
        <v>214</v>
      </c>
      <c r="B41" s="1054"/>
      <c r="C41" s="585"/>
      <c r="D41" s="585"/>
      <c r="E41" s="585"/>
      <c r="F41" s="69"/>
      <c r="H41" s="574" t="e">
        <f>IF(#REF!&gt;D41,#REF!-D41,"")</f>
        <v>#REF!</v>
      </c>
    </row>
    <row r="42" spans="1:8" ht="19.5">
      <c r="A42" s="578"/>
      <c r="B42" s="579" t="s">
        <v>215</v>
      </c>
      <c r="C42" s="580"/>
      <c r="D42" s="580"/>
      <c r="E42" s="581"/>
      <c r="F42" s="667"/>
      <c r="H42" s="574" t="e">
        <f>IF(#REF!&gt;D42,#REF!-D42,"")</f>
        <v>#REF!</v>
      </c>
    </row>
    <row r="43" spans="1:8" ht="19.5">
      <c r="A43" s="578"/>
      <c r="B43" s="579" t="s">
        <v>216</v>
      </c>
      <c r="C43" s="580">
        <f>'Mo. Targets'!O41</f>
        <v>0</v>
      </c>
      <c r="D43" s="580">
        <f>'Mo. Accom'!O41</f>
        <v>0</v>
      </c>
      <c r="E43" s="581" t="str">
        <f>IFERROR(D43/C43,"-")</f>
        <v>-</v>
      </c>
      <c r="F43" s="667"/>
      <c r="H43" s="574" t="e">
        <f>IF(#REF!&gt;D43,#REF!-D43,"")</f>
        <v>#REF!</v>
      </c>
    </row>
    <row r="44" spans="1:8" ht="19.5">
      <c r="A44" s="578"/>
      <c r="B44" s="579" t="s">
        <v>217</v>
      </c>
      <c r="C44" s="580">
        <f>'Mo. Targets'!O42</f>
        <v>48</v>
      </c>
      <c r="D44" s="580">
        <f>'Mo. Accom'!O42</f>
        <v>4</v>
      </c>
      <c r="E44" s="581">
        <f>IFERROR(D44/C44,"-")</f>
        <v>8.3333333333333329E-2</v>
      </c>
      <c r="F44" s="667"/>
      <c r="H44" s="574" t="e">
        <f>IF(#REF!&gt;D44,#REF!-D44,"")</f>
        <v>#REF!</v>
      </c>
    </row>
    <row r="45" spans="1:8" ht="19.5">
      <c r="A45" s="578"/>
      <c r="B45" s="579" t="s">
        <v>218</v>
      </c>
      <c r="C45" s="580">
        <f>'Mo. Targets'!O43</f>
        <v>12</v>
      </c>
      <c r="D45" s="580">
        <f>'Mo. Accom'!O43</f>
        <v>3</v>
      </c>
      <c r="E45" s="581">
        <f>IFERROR(D45/C45,"-")</f>
        <v>0.25</v>
      </c>
      <c r="F45" s="667"/>
      <c r="H45" s="574" t="e">
        <f>IF(#REF!&gt;D45,#REF!-D45,"")</f>
        <v>#REF!</v>
      </c>
    </row>
    <row r="46" spans="1:8" ht="19.5">
      <c r="A46" s="578"/>
      <c r="B46" s="579" t="s">
        <v>219</v>
      </c>
      <c r="C46" s="580">
        <f>'Mo. Targets'!O44</f>
        <v>0</v>
      </c>
      <c r="D46" s="580">
        <f>'Mo. Accom'!O44</f>
        <v>0</v>
      </c>
      <c r="E46" s="581" t="str">
        <f>IFERROR(D46/C46,"-")</f>
        <v>-</v>
      </c>
      <c r="F46" s="667"/>
      <c r="H46" s="574" t="e">
        <f>IF(#REF!&gt;D46,#REF!-D46,"")</f>
        <v>#REF!</v>
      </c>
    </row>
    <row r="47" spans="1:8" ht="19.5">
      <c r="A47" s="1053" t="s">
        <v>220</v>
      </c>
      <c r="B47" s="1054"/>
      <c r="C47" s="585"/>
      <c r="D47" s="585"/>
      <c r="E47" s="585"/>
      <c r="F47" s="69"/>
      <c r="H47" s="574" t="e">
        <f>IF(#REF!&gt;D47,#REF!-D47,"")</f>
        <v>#REF!</v>
      </c>
    </row>
    <row r="48" spans="1:8" ht="19.5">
      <c r="A48" s="578"/>
      <c r="B48" s="587" t="s">
        <v>221</v>
      </c>
      <c r="C48" s="580">
        <f>'Mo. Targets'!O46</f>
        <v>24</v>
      </c>
      <c r="D48" s="580">
        <f>'Mo. Accom'!O46</f>
        <v>2</v>
      </c>
      <c r="E48" s="581">
        <f t="shared" ref="E48:E53" si="0">IFERROR(D48/C48,"-")</f>
        <v>8.3333333333333329E-2</v>
      </c>
      <c r="F48" s="667"/>
      <c r="H48" s="574" t="e">
        <f>IF(#REF!&gt;D48,#REF!-D48,"")</f>
        <v>#REF!</v>
      </c>
    </row>
    <row r="49" spans="1:8" ht="19.5">
      <c r="A49" s="578"/>
      <c r="B49" s="579" t="s">
        <v>222</v>
      </c>
      <c r="C49" s="580">
        <f>'Mo. Targets'!O47</f>
        <v>0</v>
      </c>
      <c r="D49" s="580">
        <f>'Mo. Accom'!O47</f>
        <v>0</v>
      </c>
      <c r="E49" s="581" t="str">
        <f t="shared" si="0"/>
        <v>-</v>
      </c>
      <c r="F49" s="667"/>
      <c r="H49" s="574" t="e">
        <f>IF(#REF!&gt;D49,#REF!-D49,"")</f>
        <v>#REF!</v>
      </c>
    </row>
    <row r="50" spans="1:8" ht="19.5">
      <c r="A50" s="578"/>
      <c r="B50" s="579" t="s">
        <v>216</v>
      </c>
      <c r="C50" s="580">
        <f>'Mo. Targets'!O48</f>
        <v>0</v>
      </c>
      <c r="D50" s="580">
        <f>'Mo. Accom'!O48</f>
        <v>0</v>
      </c>
      <c r="E50" s="581" t="str">
        <f t="shared" si="0"/>
        <v>-</v>
      </c>
      <c r="F50" s="667"/>
      <c r="H50" s="574" t="e">
        <f>IF(#REF!&gt;D50,#REF!-D50,"")</f>
        <v>#REF!</v>
      </c>
    </row>
    <row r="51" spans="1:8" ht="19.5">
      <c r="A51" s="578"/>
      <c r="B51" s="579" t="s">
        <v>223</v>
      </c>
      <c r="C51" s="580">
        <f>'Mo. Targets'!O49</f>
        <v>0</v>
      </c>
      <c r="D51" s="580">
        <f>'Mo. Accom'!O49</f>
        <v>0</v>
      </c>
      <c r="E51" s="581" t="str">
        <f t="shared" si="0"/>
        <v>-</v>
      </c>
      <c r="F51" s="667"/>
      <c r="H51" s="574" t="e">
        <f>IF(#REF!&gt;D51,#REF!-D51,"")</f>
        <v>#REF!</v>
      </c>
    </row>
    <row r="52" spans="1:8" ht="19.5">
      <c r="A52" s="578"/>
      <c r="B52" s="579" t="s">
        <v>224</v>
      </c>
      <c r="C52" s="580">
        <f>'Mo. Targets'!O50</f>
        <v>0</v>
      </c>
      <c r="D52" s="580">
        <f>'Mo. Accom'!O50</f>
        <v>0</v>
      </c>
      <c r="E52" s="581" t="str">
        <f t="shared" si="0"/>
        <v>-</v>
      </c>
      <c r="F52" s="667"/>
      <c r="H52" s="574" t="e">
        <f>IF(#REF!&gt;D52,#REF!-D52,"")</f>
        <v>#REF!</v>
      </c>
    </row>
    <row r="53" spans="1:8" ht="19.5">
      <c r="A53" s="578"/>
      <c r="B53" s="579" t="s">
        <v>225</v>
      </c>
      <c r="C53" s="580">
        <f>'Mo. Targets'!O51</f>
        <v>0</v>
      </c>
      <c r="D53" s="580">
        <f>'Mo. Accom'!O51</f>
        <v>0</v>
      </c>
      <c r="E53" s="581" t="str">
        <f t="shared" si="0"/>
        <v>-</v>
      </c>
      <c r="F53" s="667"/>
      <c r="H53" s="574" t="e">
        <f>IF(#REF!&gt;D53,#REF!-D53,"")</f>
        <v>#REF!</v>
      </c>
    </row>
    <row r="54" spans="1:8" ht="19.5">
      <c r="A54" s="578"/>
      <c r="B54" s="587" t="s">
        <v>226</v>
      </c>
      <c r="C54" s="588"/>
      <c r="D54" s="588"/>
      <c r="E54" s="588"/>
      <c r="F54" s="670"/>
      <c r="H54" s="574" t="e">
        <f>IF(#REF!&gt;D54,#REF!-D54,"")</f>
        <v>#REF!</v>
      </c>
    </row>
    <row r="55" spans="1:8" ht="19.5">
      <c r="A55" s="578"/>
      <c r="B55" s="579" t="s">
        <v>223</v>
      </c>
      <c r="C55" s="580">
        <f>'Mo. Targets'!O53</f>
        <v>12</v>
      </c>
      <c r="D55" s="580">
        <f>'Mo. Accom'!O53</f>
        <v>1</v>
      </c>
      <c r="E55" s="581">
        <f>IFERROR(D55/C55,"-")</f>
        <v>8.3333333333333329E-2</v>
      </c>
      <c r="F55" s="667"/>
      <c r="H55" s="574" t="e">
        <f>IF(#REF!&gt;D55,#REF!-D55,"")</f>
        <v>#REF!</v>
      </c>
    </row>
    <row r="56" spans="1:8" ht="19.5">
      <c r="A56" s="578"/>
      <c r="B56" s="579" t="s">
        <v>227</v>
      </c>
      <c r="C56" s="580">
        <f>'Mo. Targets'!O54</f>
        <v>27</v>
      </c>
      <c r="D56" s="580">
        <f>'Mo. Accom'!O54</f>
        <v>0</v>
      </c>
      <c r="E56" s="581">
        <f>IFERROR(D56/C56,"-")</f>
        <v>0</v>
      </c>
      <c r="F56" s="667"/>
      <c r="H56" s="574" t="e">
        <f>IF(#REF!&gt;D56,#REF!-D56,"")</f>
        <v>#REF!</v>
      </c>
    </row>
    <row r="57" spans="1:8" ht="19.5">
      <c r="A57" s="578"/>
      <c r="B57" s="579" t="s">
        <v>224</v>
      </c>
      <c r="C57" s="580">
        <f>'Mo. Targets'!O55</f>
        <v>12</v>
      </c>
      <c r="D57" s="580">
        <f>'Mo. Accom'!O55</f>
        <v>0</v>
      </c>
      <c r="E57" s="581">
        <f>IFERROR(D57/C57,"-")</f>
        <v>0</v>
      </c>
      <c r="F57" s="667"/>
      <c r="H57" s="574" t="e">
        <f>IF(#REF!&gt;D57,#REF!-D57,"")</f>
        <v>#REF!</v>
      </c>
    </row>
    <row r="58" spans="1:8" ht="19.5">
      <c r="A58" s="578"/>
      <c r="B58" s="579" t="s">
        <v>228</v>
      </c>
      <c r="C58" s="580">
        <f>'Mo. Targets'!O56</f>
        <v>15</v>
      </c>
      <c r="D58" s="580">
        <f>'Mo. Accom'!O56</f>
        <v>0</v>
      </c>
      <c r="E58" s="581">
        <f>IFERROR(D58/C58,"-")</f>
        <v>0</v>
      </c>
      <c r="F58" s="667"/>
      <c r="H58" s="574" t="e">
        <f>IF(#REF!&gt;D58,#REF!-D58,"")</f>
        <v>#REF!</v>
      </c>
    </row>
    <row r="59" spans="1:8" thickBot="1">
      <c r="A59" s="583"/>
      <c r="B59" s="584" t="s">
        <v>225</v>
      </c>
      <c r="C59" s="589">
        <f>'Mo. Targets'!O57</f>
        <v>8</v>
      </c>
      <c r="D59" s="589">
        <f>'Mo. Accom'!O57</f>
        <v>0</v>
      </c>
      <c r="E59" s="581">
        <f>IFERROR(D59/C59,"-")</f>
        <v>0</v>
      </c>
      <c r="F59" s="669"/>
      <c r="H59" s="574" t="e">
        <f>IF(#REF!&gt;D59,#REF!-D59,"")</f>
        <v>#REF!</v>
      </c>
    </row>
    <row r="60" spans="1:8" thickBot="1">
      <c r="A60" s="1045" t="s">
        <v>229</v>
      </c>
      <c r="B60" s="1046"/>
      <c r="C60" s="576"/>
      <c r="D60" s="576"/>
      <c r="E60" s="576"/>
      <c r="F60" s="569"/>
      <c r="H60" s="574" t="e">
        <f>IF(#REF!&gt;D60,#REF!-D60,"")</f>
        <v>#REF!</v>
      </c>
    </row>
    <row r="61" spans="1:8" ht="19.5">
      <c r="A61" s="1047" t="s">
        <v>230</v>
      </c>
      <c r="B61" s="1048"/>
      <c r="C61" s="577"/>
      <c r="D61" s="577"/>
      <c r="E61" s="577"/>
      <c r="F61" s="666"/>
      <c r="H61" s="574" t="e">
        <f>IF(#REF!&gt;D61,#REF!-D61,"")</f>
        <v>#REF!</v>
      </c>
    </row>
    <row r="62" spans="1:8" ht="19.5">
      <c r="A62" s="578"/>
      <c r="B62" s="579" t="s">
        <v>231</v>
      </c>
      <c r="C62" s="580">
        <f>'Mo. Targets'!O60</f>
        <v>1</v>
      </c>
      <c r="D62" s="580">
        <f>'Mo. Accom'!O60</f>
        <v>0</v>
      </c>
      <c r="E62" s="581">
        <f>IFERROR(D62/C62,"-")</f>
        <v>0</v>
      </c>
      <c r="F62" s="667"/>
      <c r="H62" s="574" t="e">
        <f>IF(#REF!&gt;D62,#REF!-D62,"")</f>
        <v>#REF!</v>
      </c>
    </row>
    <row r="63" spans="1:8" ht="19.5">
      <c r="A63" s="578"/>
      <c r="B63" s="579" t="s">
        <v>232</v>
      </c>
      <c r="C63" s="580">
        <f>'Mo. Targets'!O61</f>
        <v>1</v>
      </c>
      <c r="D63" s="580">
        <f>'Mo. Accom'!O61</f>
        <v>0</v>
      </c>
      <c r="E63" s="581">
        <f>IFERROR(D63/C63,"-")</f>
        <v>0</v>
      </c>
      <c r="F63" s="667"/>
      <c r="H63" s="574" t="e">
        <f>IF(#REF!&gt;D63,#REF!-D63,"")</f>
        <v>#REF!</v>
      </c>
    </row>
    <row r="64" spans="1:8" ht="19.5">
      <c r="A64" s="1033" t="s">
        <v>233</v>
      </c>
      <c r="B64" s="1034"/>
      <c r="C64" s="585"/>
      <c r="D64" s="585"/>
      <c r="E64" s="585"/>
      <c r="F64" s="69"/>
      <c r="H64" s="574" t="e">
        <f>IF(#REF!&gt;D64,#REF!-D64,"")</f>
        <v>#REF!</v>
      </c>
    </row>
    <row r="65" spans="1:8" ht="19.5">
      <c r="A65" s="578"/>
      <c r="B65" s="579" t="s">
        <v>234</v>
      </c>
      <c r="C65" s="580">
        <f>'Mo. Targets'!O63</f>
        <v>12</v>
      </c>
      <c r="D65" s="580">
        <f>'Mo. Accom'!O63</f>
        <v>1</v>
      </c>
      <c r="E65" s="581">
        <f>IFERROR(D65/C65,"-")</f>
        <v>8.3333333333333329E-2</v>
      </c>
      <c r="F65" s="667"/>
      <c r="H65" s="574" t="e">
        <f>IF(#REF!&gt;D65,#REF!-D65,"")</f>
        <v>#REF!</v>
      </c>
    </row>
    <row r="66" spans="1:8" ht="19.5">
      <c r="A66" s="578"/>
      <c r="B66" s="579" t="s">
        <v>235</v>
      </c>
      <c r="C66" s="580">
        <f>'Mo. Targets'!O64</f>
        <v>0</v>
      </c>
      <c r="D66" s="580">
        <f>'Mo. Accom'!O64</f>
        <v>0</v>
      </c>
      <c r="E66" s="581" t="str">
        <f>IFERROR(D66/C66,"-")</f>
        <v>-</v>
      </c>
      <c r="F66" s="667"/>
      <c r="H66" s="574" t="e">
        <f>IF(#REF!&gt;D66,#REF!-D66,"")</f>
        <v>#REF!</v>
      </c>
    </row>
    <row r="67" spans="1:8" thickBot="1">
      <c r="A67" s="583"/>
      <c r="B67" s="584" t="s">
        <v>236</v>
      </c>
      <c r="C67" s="589">
        <f>'Mo. Targets'!O65</f>
        <v>2</v>
      </c>
      <c r="D67" s="589">
        <f>'Mo. Accom'!O65</f>
        <v>1</v>
      </c>
      <c r="E67" s="581">
        <f>IFERROR(D67/C67,"-")</f>
        <v>0.5</v>
      </c>
      <c r="F67" s="669"/>
      <c r="H67" s="574" t="e">
        <f>IF(#REF!&gt;D67,#REF!-D67,"")</f>
        <v>#REF!</v>
      </c>
    </row>
    <row r="68" spans="1:8" thickBot="1">
      <c r="A68" s="1045" t="s">
        <v>237</v>
      </c>
      <c r="B68" s="1046"/>
      <c r="C68" s="576"/>
      <c r="D68" s="576"/>
      <c r="E68" s="576"/>
      <c r="F68" s="569"/>
      <c r="H68" s="574" t="e">
        <f>IF(#REF!&gt;D68,#REF!-D68,"")</f>
        <v>#REF!</v>
      </c>
    </row>
    <row r="69" spans="1:8" ht="19.5">
      <c r="A69" s="590"/>
      <c r="B69" s="591" t="s">
        <v>238</v>
      </c>
      <c r="C69" s="592">
        <f>'Mo. Targets'!O67</f>
        <v>0</v>
      </c>
      <c r="D69" s="592">
        <f>'Mo. Accom'!O67</f>
        <v>0</v>
      </c>
      <c r="E69" s="581" t="str">
        <f>IFERROR(D69/C69,"-")</f>
        <v>-</v>
      </c>
      <c r="F69" s="671"/>
      <c r="H69" s="574" t="e">
        <f>IF(#REF!&gt;D69,#REF!-D69,"")</f>
        <v>#REF!</v>
      </c>
    </row>
    <row r="70" spans="1:8" thickBot="1">
      <c r="A70" s="583"/>
      <c r="B70" s="584" t="s">
        <v>239</v>
      </c>
      <c r="C70" s="589">
        <f>'Mo. Targets'!O68</f>
        <v>0</v>
      </c>
      <c r="D70" s="589">
        <f>'Mo. Accom'!O68</f>
        <v>0</v>
      </c>
      <c r="E70" s="581" t="str">
        <f>IFERROR(D70/C70,"-")</f>
        <v>-</v>
      </c>
      <c r="F70" s="669"/>
      <c r="H70" s="574" t="e">
        <f>IF(#REF!&gt;D70,#REF!-D70,"")</f>
        <v>#REF!</v>
      </c>
    </row>
    <row r="71" spans="1:8" thickBot="1">
      <c r="A71" s="1043" t="s">
        <v>240</v>
      </c>
      <c r="B71" s="1044"/>
      <c r="C71" s="593"/>
      <c r="D71" s="593"/>
      <c r="E71" s="593"/>
      <c r="F71" s="672"/>
      <c r="H71" s="574" t="e">
        <f>IF(#REF!&gt;D71,#REF!-D71,"")</f>
        <v>#REF!</v>
      </c>
    </row>
    <row r="72" spans="1:8" ht="19.5">
      <c r="A72" s="1057" t="s">
        <v>241</v>
      </c>
      <c r="B72" s="1058"/>
      <c r="C72" s="594"/>
      <c r="D72" s="594"/>
      <c r="E72" s="594"/>
      <c r="F72" s="673"/>
      <c r="H72" s="574" t="e">
        <f>IF(#REF!&gt;D72,#REF!-D72,"")</f>
        <v>#REF!</v>
      </c>
    </row>
    <row r="73" spans="1:8" ht="19.5">
      <c r="A73" s="1059" t="s">
        <v>242</v>
      </c>
      <c r="B73" s="1060"/>
      <c r="C73" s="595"/>
      <c r="D73" s="595"/>
      <c r="E73" s="595"/>
      <c r="F73" s="67"/>
      <c r="H73" s="574" t="e">
        <f>IF(#REF!&gt;D73,#REF!-D73,"")</f>
        <v>#REF!</v>
      </c>
    </row>
    <row r="74" spans="1:8" ht="19.5">
      <c r="A74" s="578"/>
      <c r="B74" s="579" t="s">
        <v>243</v>
      </c>
      <c r="C74" s="580">
        <f>'Mo. Targets'!O72</f>
        <v>12</v>
      </c>
      <c r="D74" s="580">
        <f>'Mo. Accom'!O72</f>
        <v>1</v>
      </c>
      <c r="E74" s="581">
        <f>IFERROR(D74/C74,"-")</f>
        <v>8.3333333333333329E-2</v>
      </c>
      <c r="F74" s="667"/>
      <c r="H74" s="574" t="e">
        <f>IF(#REF!&gt;D74,#REF!-D74,"")</f>
        <v>#REF!</v>
      </c>
    </row>
    <row r="75" spans="1:8" ht="19.5">
      <c r="A75" s="1033" t="s">
        <v>244</v>
      </c>
      <c r="B75" s="1034"/>
      <c r="C75" s="585"/>
      <c r="D75" s="585"/>
      <c r="E75" s="585"/>
      <c r="F75" s="69"/>
      <c r="H75" s="574" t="e">
        <f>IF(#REF!&gt;D75,#REF!-D75,"")</f>
        <v>#REF!</v>
      </c>
    </row>
    <row r="76" spans="1:8" thickBot="1">
      <c r="A76" s="583"/>
      <c r="B76" s="584" t="s">
        <v>245</v>
      </c>
      <c r="C76" s="589">
        <f>'Mo. Targets'!O74</f>
        <v>12</v>
      </c>
      <c r="D76" s="589">
        <f>'Mo. Accom'!O74</f>
        <v>1</v>
      </c>
      <c r="E76" s="596">
        <f>IFERROR(D76/C76,"-")</f>
        <v>8.3333333333333329E-2</v>
      </c>
      <c r="F76" s="669"/>
      <c r="H76" s="574" t="e">
        <f>IF(#REF!&gt;D76,#REF!-D76,"")</f>
        <v>#REF!</v>
      </c>
    </row>
    <row r="77" spans="1:8" thickBot="1">
      <c r="A77" s="597" t="s">
        <v>3</v>
      </c>
      <c r="B77" s="598"/>
      <c r="C77" s="575"/>
      <c r="D77" s="575"/>
      <c r="E77" s="575"/>
      <c r="F77" s="665"/>
      <c r="H77" s="574" t="e">
        <f>IF(#REF!&gt;D77,#REF!-D77,"")</f>
        <v>#REF!</v>
      </c>
    </row>
    <row r="78" spans="1:8" thickBot="1">
      <c r="A78" s="1041" t="s">
        <v>4</v>
      </c>
      <c r="B78" s="1061"/>
      <c r="C78" s="599"/>
      <c r="D78" s="599"/>
      <c r="E78" s="599"/>
      <c r="F78" s="674"/>
      <c r="H78" s="574" t="e">
        <f>IF(#REF!&gt;D78,#REF!-D78,"")</f>
        <v>#REF!</v>
      </c>
    </row>
    <row r="79" spans="1:8" thickBot="1">
      <c r="A79" s="1062" t="s">
        <v>5</v>
      </c>
      <c r="B79" s="1063"/>
      <c r="C79" s="599"/>
      <c r="D79" s="599"/>
      <c r="E79" s="599"/>
      <c r="F79" s="674"/>
      <c r="H79" s="574" t="e">
        <f>IF(#REF!&gt;D79,#REF!-D79,"")</f>
        <v>#REF!</v>
      </c>
    </row>
    <row r="80" spans="1:8" thickBot="1">
      <c r="A80" s="1055" t="s">
        <v>6</v>
      </c>
      <c r="B80" s="1056"/>
      <c r="C80" s="599"/>
      <c r="D80" s="599"/>
      <c r="E80" s="599"/>
      <c r="F80" s="674"/>
      <c r="H80" s="574" t="e">
        <f>IF(#REF!&gt;D80,#REF!-D80,"")</f>
        <v>#REF!</v>
      </c>
    </row>
    <row r="81" spans="1:8" ht="39.75" thickBot="1">
      <c r="A81" s="600" t="s">
        <v>0</v>
      </c>
      <c r="B81" s="601" t="s">
        <v>7</v>
      </c>
      <c r="C81" s="602"/>
      <c r="D81" s="602"/>
      <c r="E81" s="603" t="str">
        <f>IFERROR(D81/C81,"-")</f>
        <v>-</v>
      </c>
      <c r="F81" s="675"/>
      <c r="H81" s="574" t="e">
        <f>IF(#REF!&gt;D81,#REF!-D81,"")</f>
        <v>#REF!</v>
      </c>
    </row>
    <row r="82" spans="1:8" thickBot="1">
      <c r="A82" s="1055" t="s">
        <v>8</v>
      </c>
      <c r="B82" s="1056"/>
      <c r="C82" s="599"/>
      <c r="D82" s="599"/>
      <c r="E82" s="599"/>
      <c r="F82" s="674"/>
      <c r="H82" s="574" t="e">
        <f>IF(#REF!&gt;D82,#REF!-D82,"")</f>
        <v>#REF!</v>
      </c>
    </row>
    <row r="83" spans="1:8" ht="39.75" thickBot="1">
      <c r="A83" s="600" t="s">
        <v>0</v>
      </c>
      <c r="B83" s="601" t="s">
        <v>9</v>
      </c>
      <c r="C83" s="604">
        <f>'Mo. Targets'!O81</f>
        <v>0.6</v>
      </c>
      <c r="D83" s="604">
        <f>'Mo. Accom'!O81</f>
        <v>0.67647058823529416</v>
      </c>
      <c r="E83" s="603">
        <f>D83/C83</f>
        <v>1.1274509803921571</v>
      </c>
      <c r="F83" s="675"/>
      <c r="H83" s="574" t="e">
        <f>IF(#REF!&gt;D83,#REF!-D83,"")</f>
        <v>#REF!</v>
      </c>
    </row>
    <row r="84" spans="1:8" thickBot="1">
      <c r="A84" s="1055" t="s">
        <v>10</v>
      </c>
      <c r="B84" s="1056"/>
      <c r="C84" s="599"/>
      <c r="D84" s="599"/>
      <c r="E84" s="605"/>
      <c r="F84" s="674"/>
      <c r="H84" s="574" t="e">
        <f>IF(#REF!&gt;D84,#REF!-D84,"")</f>
        <v>#REF!</v>
      </c>
    </row>
    <row r="85" spans="1:8" ht="39.75" thickBot="1">
      <c r="A85" s="600" t="s">
        <v>0</v>
      </c>
      <c r="B85" s="601" t="s">
        <v>11</v>
      </c>
      <c r="C85" s="606">
        <f>'Mo. Targets'!O83</f>
        <v>75</v>
      </c>
      <c r="D85" s="606">
        <f>'Mo. Accom'!O83</f>
        <v>10</v>
      </c>
      <c r="E85" s="603">
        <f>IFERROR(D85/C85,"-")</f>
        <v>0.13333333333333333</v>
      </c>
      <c r="F85" s="675"/>
      <c r="H85" s="574" t="e">
        <f>IF(#REF!&gt;D85,#REF!-D85,"")</f>
        <v>#REF!</v>
      </c>
    </row>
    <row r="86" spans="1:8" thickBot="1">
      <c r="A86" s="1055" t="s">
        <v>12</v>
      </c>
      <c r="B86" s="1056"/>
      <c r="C86" s="599"/>
      <c r="D86" s="599"/>
      <c r="E86" s="599"/>
      <c r="F86" s="674"/>
      <c r="H86" s="574" t="e">
        <f>IF(#REF!&gt;D86,#REF!-D86,"")</f>
        <v>#REF!</v>
      </c>
    </row>
    <row r="87" spans="1:8" thickBot="1">
      <c r="A87" s="600" t="s">
        <v>0</v>
      </c>
      <c r="B87" s="601" t="s">
        <v>13</v>
      </c>
      <c r="C87" s="606">
        <f>'Mo. Targets'!O85</f>
        <v>34</v>
      </c>
      <c r="D87" s="606">
        <f>'Mo. Accom'!O85</f>
        <v>0</v>
      </c>
      <c r="E87" s="603">
        <f>IFERROR(D87/C87,"-")</f>
        <v>0</v>
      </c>
      <c r="F87" s="675"/>
      <c r="H87" s="574" t="e">
        <f>IF(#REF!&gt;D87,#REF!-D87,"")</f>
        <v>#REF!</v>
      </c>
    </row>
    <row r="88" spans="1:8" thickBot="1">
      <c r="A88" s="1043" t="s">
        <v>14</v>
      </c>
      <c r="B88" s="1066"/>
      <c r="C88" s="593"/>
      <c r="D88" s="593"/>
      <c r="E88" s="593"/>
      <c r="F88" s="672"/>
      <c r="H88" s="574" t="e">
        <f>IF(#REF!&gt;D88,#REF!-D88,"")</f>
        <v>#REF!</v>
      </c>
    </row>
    <row r="89" spans="1:8" ht="19.5">
      <c r="A89" s="1067" t="s">
        <v>15</v>
      </c>
      <c r="B89" s="1068"/>
      <c r="C89" s="595"/>
      <c r="D89" s="595"/>
      <c r="E89" s="595"/>
      <c r="F89" s="67"/>
      <c r="H89" s="574" t="e">
        <f>IF(#REF!&gt;D89,#REF!-D89,"")</f>
        <v>#REF!</v>
      </c>
    </row>
    <row r="90" spans="1:8" ht="19.5">
      <c r="A90" s="1069" t="s">
        <v>16</v>
      </c>
      <c r="B90" s="1070"/>
      <c r="C90" s="607"/>
      <c r="D90" s="607"/>
      <c r="E90" s="607"/>
      <c r="F90" s="69"/>
      <c r="H90" s="574" t="e">
        <f>IF(#REF!&gt;D90,#REF!-D90,"")</f>
        <v>#REF!</v>
      </c>
    </row>
    <row r="91" spans="1:8" ht="19.5">
      <c r="A91" s="608" t="s">
        <v>0</v>
      </c>
      <c r="B91" s="579" t="s">
        <v>17</v>
      </c>
      <c r="C91" s="609">
        <f>'Mo. Targets'!O89</f>
        <v>0</v>
      </c>
      <c r="D91" s="609">
        <f>'Mo. Accom'!O89</f>
        <v>0</v>
      </c>
      <c r="E91" s="581" t="str">
        <f>IFERROR(D91/C91,"-")</f>
        <v>-</v>
      </c>
      <c r="F91" s="667"/>
      <c r="H91" s="574" t="e">
        <f>IF(#REF!&gt;D91,#REF!-D91,"")</f>
        <v>#REF!</v>
      </c>
    </row>
    <row r="92" spans="1:8" thickBot="1">
      <c r="A92" s="610" t="s">
        <v>0</v>
      </c>
      <c r="B92" s="611" t="s">
        <v>18</v>
      </c>
      <c r="C92" s="612">
        <f>'Mo. Targets'!O90</f>
        <v>2</v>
      </c>
      <c r="D92" s="612">
        <f>'Mo. Accom'!O90</f>
        <v>0</v>
      </c>
      <c r="E92" s="613">
        <f>IFERROR(D92/C92,"-")</f>
        <v>0</v>
      </c>
      <c r="F92" s="676"/>
      <c r="H92" s="574" t="e">
        <f>IF(#REF!&gt;D92,#REF!-D92,"")</f>
        <v>#REF!</v>
      </c>
    </row>
    <row r="93" spans="1:8" thickBot="1">
      <c r="A93" s="1043" t="s">
        <v>19</v>
      </c>
      <c r="B93" s="1066"/>
      <c r="C93" s="593"/>
      <c r="D93" s="593"/>
      <c r="E93" s="593"/>
      <c r="F93" s="672"/>
      <c r="H93" s="574" t="e">
        <f>IF(#REF!&gt;D93,#REF!-D93,"")</f>
        <v>#REF!</v>
      </c>
    </row>
    <row r="94" spans="1:8" thickBot="1">
      <c r="A94" s="1064" t="s">
        <v>20</v>
      </c>
      <c r="B94" s="1065"/>
      <c r="C94" s="593"/>
      <c r="D94" s="593"/>
      <c r="E94" s="593"/>
      <c r="F94" s="672"/>
      <c r="H94" s="574" t="e">
        <f>IF(#REF!&gt;D94,#REF!-D94,"")</f>
        <v>#REF!</v>
      </c>
    </row>
    <row r="95" spans="1:8" ht="19.5">
      <c r="A95" s="614" t="s">
        <v>21</v>
      </c>
      <c r="B95" s="615"/>
      <c r="C95" s="616"/>
      <c r="D95" s="616"/>
      <c r="E95" s="616"/>
      <c r="F95" s="67"/>
      <c r="H95" s="574" t="e">
        <f>IF(#REF!&gt;D95,#REF!-D95,"")</f>
        <v>#REF!</v>
      </c>
    </row>
    <row r="96" spans="1:8" ht="19.5">
      <c r="A96" s="608" t="s">
        <v>0</v>
      </c>
      <c r="B96" s="617" t="s">
        <v>22</v>
      </c>
      <c r="C96" s="582"/>
      <c r="D96" s="582"/>
      <c r="E96" s="582"/>
      <c r="F96" s="668"/>
      <c r="H96" s="574" t="e">
        <f>IF(#REF!&gt;D96,#REF!-D96,"")</f>
        <v>#REF!</v>
      </c>
    </row>
    <row r="97" spans="1:8" ht="19.5">
      <c r="A97" s="608" t="s">
        <v>0</v>
      </c>
      <c r="B97" s="579" t="s">
        <v>23</v>
      </c>
      <c r="C97" s="609">
        <f>'Mo. Targets'!O95</f>
        <v>3</v>
      </c>
      <c r="D97" s="609">
        <f>'Mo. Accom'!O95</f>
        <v>0</v>
      </c>
      <c r="E97" s="581">
        <f>IFERROR(D97/C97,"-")</f>
        <v>0</v>
      </c>
      <c r="F97" s="667"/>
      <c r="H97" s="574" t="e">
        <f>IF(#REF!&gt;D97,#REF!-D97,"")</f>
        <v>#REF!</v>
      </c>
    </row>
    <row r="98" spans="1:8" ht="19.5">
      <c r="A98" s="608" t="s">
        <v>0</v>
      </c>
      <c r="B98" s="579" t="s">
        <v>24</v>
      </c>
      <c r="C98" s="609">
        <f>'Mo. Targets'!O96</f>
        <v>70</v>
      </c>
      <c r="D98" s="609">
        <f>'Mo. Accom'!O96</f>
        <v>10</v>
      </c>
      <c r="E98" s="581">
        <f>IFERROR(D98/C98,"-")</f>
        <v>0.14285714285714285</v>
      </c>
      <c r="F98" s="667"/>
      <c r="H98" s="574" t="e">
        <f>IF(#REF!&gt;D98,#REF!-D98,"")</f>
        <v>#REF!</v>
      </c>
    </row>
    <row r="99" spans="1:8" ht="58.5">
      <c r="A99" s="608" t="s">
        <v>0</v>
      </c>
      <c r="B99" s="579" t="s">
        <v>25</v>
      </c>
      <c r="C99" s="609">
        <f>'Mo. Targets'!O97</f>
        <v>2</v>
      </c>
      <c r="D99" s="609">
        <f>'Mo. Accom'!O97</f>
        <v>0</v>
      </c>
      <c r="E99" s="581">
        <f>IFERROR(D99/C99,"-")</f>
        <v>0</v>
      </c>
      <c r="F99" s="667"/>
      <c r="H99" s="574" t="e">
        <f>IF(#REF!&gt;D99,#REF!-D99,"")</f>
        <v>#REF!</v>
      </c>
    </row>
    <row r="100" spans="1:8" ht="19.5">
      <c r="A100" s="608" t="s">
        <v>0</v>
      </c>
      <c r="B100" s="579" t="s">
        <v>26</v>
      </c>
      <c r="C100" s="609">
        <f>'Mo. Targets'!O98</f>
        <v>0</v>
      </c>
      <c r="D100" s="609">
        <f>'Mo. Accom'!O98</f>
        <v>0</v>
      </c>
      <c r="E100" s="581" t="str">
        <f>IFERROR(D100/C100,"-")</f>
        <v>-</v>
      </c>
      <c r="F100" s="667"/>
      <c r="H100" s="574" t="e">
        <f>IF(#REF!&gt;D100,#REF!-D100,"")</f>
        <v>#REF!</v>
      </c>
    </row>
    <row r="101" spans="1:8" ht="19.5">
      <c r="A101" s="1069" t="s">
        <v>27</v>
      </c>
      <c r="B101" s="1070"/>
      <c r="C101" s="607"/>
      <c r="D101" s="607"/>
      <c r="E101" s="607"/>
      <c r="F101" s="69"/>
      <c r="H101" s="574" t="e">
        <f>IF(#REF!&gt;D101,#REF!-D101,"")</f>
        <v>#REF!</v>
      </c>
    </row>
    <row r="102" spans="1:8" ht="19.5">
      <c r="A102" s="608" t="s">
        <v>0</v>
      </c>
      <c r="B102" s="579" t="s">
        <v>28</v>
      </c>
      <c r="C102" s="609">
        <f>'Mo. Targets'!O100</f>
        <v>1</v>
      </c>
      <c r="D102" s="609">
        <f>'Mo. Accom'!O100</f>
        <v>0</v>
      </c>
      <c r="E102" s="581">
        <f>IFERROR(D102/C102,"-")</f>
        <v>0</v>
      </c>
      <c r="F102" s="667"/>
      <c r="H102" s="574" t="e">
        <f>IF(#REF!&gt;D102,#REF!-D102,"")</f>
        <v>#REF!</v>
      </c>
    </row>
    <row r="103" spans="1:8" ht="19.5">
      <c r="A103" s="1069" t="s">
        <v>29</v>
      </c>
      <c r="B103" s="1070"/>
      <c r="C103" s="607"/>
      <c r="D103" s="607"/>
      <c r="E103" s="607"/>
      <c r="F103" s="69"/>
      <c r="H103" s="574" t="e">
        <f>IF(#REF!&gt;D103,#REF!-D103,"")</f>
        <v>#REF!</v>
      </c>
    </row>
    <row r="104" spans="1:8" ht="39">
      <c r="A104" s="608" t="s">
        <v>0</v>
      </c>
      <c r="B104" s="579" t="s">
        <v>30</v>
      </c>
      <c r="C104" s="609">
        <f>'Mo. Targets'!O102</f>
        <v>16</v>
      </c>
      <c r="D104" s="609">
        <f>'Mo. Accom'!O102</f>
        <v>0</v>
      </c>
      <c r="E104" s="581">
        <f>IFERROR(D104/C104,"-")</f>
        <v>0</v>
      </c>
      <c r="F104" s="677"/>
      <c r="H104" s="574" t="e">
        <f>IF(#REF!&gt;D104,#REF!-D104,"")</f>
        <v>#REF!</v>
      </c>
    </row>
    <row r="105" spans="1:8" ht="19.5">
      <c r="A105" s="1069" t="s">
        <v>31</v>
      </c>
      <c r="B105" s="1070"/>
      <c r="C105" s="607"/>
      <c r="D105" s="607"/>
      <c r="E105" s="607"/>
      <c r="F105" s="69"/>
      <c r="H105" s="574" t="e">
        <f>IF(#REF!&gt;D105,#REF!-D105,"")</f>
        <v>#REF!</v>
      </c>
    </row>
    <row r="106" spans="1:8" ht="19.5">
      <c r="A106" s="608" t="s">
        <v>0</v>
      </c>
      <c r="B106" s="579" t="s">
        <v>32</v>
      </c>
      <c r="C106" s="609">
        <f>'Mo. Targets'!O104</f>
        <v>0</v>
      </c>
      <c r="D106" s="609">
        <f>'Mo. Accom'!O104</f>
        <v>0</v>
      </c>
      <c r="E106" s="581" t="str">
        <f t="shared" ref="E106:E112" si="1">IFERROR(D106/C106,"-")</f>
        <v>-</v>
      </c>
      <c r="F106" s="667"/>
      <c r="H106" s="574" t="e">
        <f>IF(#REF!&gt;D106,#REF!-D106,"")</f>
        <v>#REF!</v>
      </c>
    </row>
    <row r="107" spans="1:8" ht="19.5">
      <c r="A107" s="608" t="s">
        <v>0</v>
      </c>
      <c r="B107" s="579" t="s">
        <v>33</v>
      </c>
      <c r="C107" s="609">
        <f>'Mo. Targets'!O105</f>
        <v>10</v>
      </c>
      <c r="D107" s="609">
        <f>'Mo. Accom'!O105</f>
        <v>0</v>
      </c>
      <c r="E107" s="581">
        <f t="shared" si="1"/>
        <v>0</v>
      </c>
      <c r="F107" s="667"/>
      <c r="H107" s="574" t="e">
        <f>IF(#REF!&gt;D107,#REF!-D107,"")</f>
        <v>#REF!</v>
      </c>
    </row>
    <row r="108" spans="1:8" ht="19.5">
      <c r="A108" s="608" t="s">
        <v>0</v>
      </c>
      <c r="B108" s="579" t="s">
        <v>34</v>
      </c>
      <c r="C108" s="609">
        <f>'Mo. Targets'!O106</f>
        <v>0</v>
      </c>
      <c r="D108" s="609">
        <f>'Mo. Accom'!O106</f>
        <v>0</v>
      </c>
      <c r="E108" s="581" t="str">
        <f t="shared" si="1"/>
        <v>-</v>
      </c>
      <c r="F108" s="667"/>
      <c r="H108" s="574" t="e">
        <f>IF(#REF!&gt;D108,#REF!-D108,"")</f>
        <v>#REF!</v>
      </c>
    </row>
    <row r="109" spans="1:8" ht="19.5">
      <c r="A109" s="608" t="s">
        <v>0</v>
      </c>
      <c r="B109" s="579" t="s">
        <v>35</v>
      </c>
      <c r="C109" s="609">
        <f>'Mo. Targets'!O107</f>
        <v>10</v>
      </c>
      <c r="D109" s="609">
        <f>'Mo. Accom'!O107</f>
        <v>0</v>
      </c>
      <c r="E109" s="581">
        <f t="shared" si="1"/>
        <v>0</v>
      </c>
      <c r="F109" s="667"/>
      <c r="H109" s="574" t="e">
        <f>IF(#REF!&gt;D109,#REF!-D109,"")</f>
        <v>#REF!</v>
      </c>
    </row>
    <row r="110" spans="1:8" ht="19.5">
      <c r="A110" s="608" t="s">
        <v>0</v>
      </c>
      <c r="B110" s="579" t="s">
        <v>36</v>
      </c>
      <c r="C110" s="609">
        <f>'Mo. Targets'!O108</f>
        <v>16</v>
      </c>
      <c r="D110" s="609">
        <f>'Mo. Accom'!O108</f>
        <v>0</v>
      </c>
      <c r="E110" s="581">
        <f t="shared" si="1"/>
        <v>0</v>
      </c>
      <c r="F110" s="667"/>
      <c r="H110" s="574" t="e">
        <f>IF(#REF!&gt;D110,#REF!-D110,"")</f>
        <v>#REF!</v>
      </c>
    </row>
    <row r="111" spans="1:8" ht="19.5">
      <c r="A111" s="608" t="s">
        <v>0</v>
      </c>
      <c r="B111" s="579" t="s">
        <v>37</v>
      </c>
      <c r="C111" s="609">
        <f>'Mo. Targets'!O109</f>
        <v>0</v>
      </c>
      <c r="D111" s="609">
        <f>'Mo. Accom'!O109</f>
        <v>0</v>
      </c>
      <c r="E111" s="581" t="str">
        <f t="shared" si="1"/>
        <v>-</v>
      </c>
      <c r="F111" s="667"/>
      <c r="H111" s="574" t="e">
        <f>IF(#REF!&gt;D111,#REF!-D111,"")</f>
        <v>#REF!</v>
      </c>
    </row>
    <row r="112" spans="1:8" ht="19.5">
      <c r="A112" s="608" t="s">
        <v>0</v>
      </c>
      <c r="B112" s="579" t="s">
        <v>38</v>
      </c>
      <c r="C112" s="609">
        <f>'Mo. Targets'!O110</f>
        <v>0</v>
      </c>
      <c r="D112" s="609">
        <f>'Mo. Accom'!O110</f>
        <v>0</v>
      </c>
      <c r="E112" s="581" t="str">
        <f t="shared" si="1"/>
        <v>-</v>
      </c>
      <c r="F112" s="667"/>
      <c r="H112" s="574" t="e">
        <f>IF(#REF!&gt;D112,#REF!-D112,"")</f>
        <v>#REF!</v>
      </c>
    </row>
    <row r="113" spans="1:8" ht="19.5">
      <c r="A113" s="618" t="s">
        <v>39</v>
      </c>
      <c r="B113" s="582"/>
      <c r="C113" s="607"/>
      <c r="D113" s="607"/>
      <c r="E113" s="607"/>
      <c r="F113" s="69"/>
      <c r="H113" s="574" t="e">
        <f>IF(#REF!&gt;D113,#REF!-D113,"")</f>
        <v>#REF!</v>
      </c>
    </row>
    <row r="114" spans="1:8" ht="58.5">
      <c r="A114" s="608" t="s">
        <v>0</v>
      </c>
      <c r="B114" s="579" t="s">
        <v>40</v>
      </c>
      <c r="C114" s="609">
        <f>'Mo. Targets'!O112</f>
        <v>4</v>
      </c>
      <c r="D114" s="609">
        <f>'Mo. Accom'!O112</f>
        <v>0</v>
      </c>
      <c r="E114" s="581">
        <f t="shared" ref="E114:E119" si="2">IFERROR(D114/C114,"-")</f>
        <v>0</v>
      </c>
      <c r="F114" s="667"/>
      <c r="H114" s="574" t="e">
        <f>IF(#REF!&gt;D114,#REF!-D114,"")</f>
        <v>#REF!</v>
      </c>
    </row>
    <row r="115" spans="1:8" ht="19.5">
      <c r="A115" s="608" t="s">
        <v>0</v>
      </c>
      <c r="B115" s="579" t="s">
        <v>41</v>
      </c>
      <c r="C115" s="609">
        <f>'Mo. Targets'!O113</f>
        <v>1</v>
      </c>
      <c r="D115" s="609">
        <f>'Mo. Accom'!O113</f>
        <v>0</v>
      </c>
      <c r="E115" s="581">
        <f t="shared" si="2"/>
        <v>0</v>
      </c>
      <c r="F115" s="667"/>
      <c r="H115" s="574" t="e">
        <f>IF(#REF!&gt;D115,#REF!-D115,"")</f>
        <v>#REF!</v>
      </c>
    </row>
    <row r="116" spans="1:8" ht="39">
      <c r="A116" s="608" t="s">
        <v>0</v>
      </c>
      <c r="B116" s="579" t="s">
        <v>42</v>
      </c>
      <c r="C116" s="609">
        <f>'Mo. Targets'!O114</f>
        <v>1</v>
      </c>
      <c r="D116" s="609">
        <f>'Mo. Accom'!O114</f>
        <v>0</v>
      </c>
      <c r="E116" s="581">
        <f t="shared" si="2"/>
        <v>0</v>
      </c>
      <c r="F116" s="667"/>
      <c r="H116" s="574" t="e">
        <f>IF(#REF!&gt;D116,#REF!-D116,"")</f>
        <v>#REF!</v>
      </c>
    </row>
    <row r="117" spans="1:8" ht="19.5">
      <c r="A117" s="608" t="s">
        <v>0</v>
      </c>
      <c r="B117" s="579" t="s">
        <v>43</v>
      </c>
      <c r="C117" s="609">
        <f>'Mo. Targets'!O115</f>
        <v>16</v>
      </c>
      <c r="D117" s="609">
        <f>'Mo. Accom'!O115</f>
        <v>0</v>
      </c>
      <c r="E117" s="581">
        <f t="shared" si="2"/>
        <v>0</v>
      </c>
      <c r="F117" s="690"/>
      <c r="H117" s="574" t="e">
        <f>IF(#REF!&gt;D117,#REF!-D117,"")</f>
        <v>#REF!</v>
      </c>
    </row>
    <row r="118" spans="1:8" ht="19.5">
      <c r="A118" s="608" t="s">
        <v>0</v>
      </c>
      <c r="B118" s="579" t="s">
        <v>44</v>
      </c>
      <c r="C118" s="609">
        <f>'Mo. Targets'!O116</f>
        <v>5</v>
      </c>
      <c r="D118" s="609">
        <f>'Mo. Accom'!O116</f>
        <v>5</v>
      </c>
      <c r="E118" s="581">
        <f t="shared" si="2"/>
        <v>1</v>
      </c>
      <c r="F118" s="667"/>
      <c r="H118" s="574" t="e">
        <f>IF(#REF!&gt;D118,#REF!-D118,"")</f>
        <v>#REF!</v>
      </c>
    </row>
    <row r="119" spans="1:8" thickBot="1">
      <c r="A119" s="610" t="s">
        <v>0</v>
      </c>
      <c r="B119" s="611" t="s">
        <v>45</v>
      </c>
      <c r="C119" s="612">
        <f>'Mo. Targets'!O117</f>
        <v>0</v>
      </c>
      <c r="D119" s="612">
        <f>'Mo. Accom'!O117</f>
        <v>0</v>
      </c>
      <c r="E119" s="613" t="str">
        <f t="shared" si="2"/>
        <v>-</v>
      </c>
      <c r="F119" s="676"/>
      <c r="H119" s="574" t="e">
        <f>IF(#REF!&gt;D119,#REF!-D119,"")</f>
        <v>#REF!</v>
      </c>
    </row>
    <row r="120" spans="1:8" thickBot="1">
      <c r="A120" s="1064" t="s">
        <v>46</v>
      </c>
      <c r="B120" s="1065"/>
      <c r="C120" s="593"/>
      <c r="D120" s="593"/>
      <c r="E120" s="593"/>
      <c r="F120" s="672"/>
      <c r="H120" s="574" t="e">
        <f>IF(#REF!&gt;D120,#REF!-D120,"")</f>
        <v>#REF!</v>
      </c>
    </row>
    <row r="121" spans="1:8" ht="19.5">
      <c r="A121" s="1072" t="s">
        <v>47</v>
      </c>
      <c r="B121" s="1073"/>
      <c r="C121" s="616"/>
      <c r="D121" s="616"/>
      <c r="E121" s="616"/>
      <c r="F121" s="67"/>
      <c r="H121" s="574" t="e">
        <f>IF(#REF!&gt;D121,#REF!-D121,"")</f>
        <v>#REF!</v>
      </c>
    </row>
    <row r="122" spans="1:8" ht="19.5">
      <c r="A122" s="619" t="s">
        <v>0</v>
      </c>
      <c r="B122" s="617" t="s">
        <v>48</v>
      </c>
      <c r="C122" s="582"/>
      <c r="D122" s="582"/>
      <c r="E122" s="582"/>
      <c r="F122" s="668"/>
      <c r="H122" s="574" t="e">
        <f>IF(#REF!&gt;D122,#REF!-D122,"")</f>
        <v>#REF!</v>
      </c>
    </row>
    <row r="123" spans="1:8" ht="19.5">
      <c r="A123" s="608" t="s">
        <v>0</v>
      </c>
      <c r="B123" s="579" t="s">
        <v>49</v>
      </c>
      <c r="C123" s="609">
        <f>'Mo. Targets'!O121</f>
        <v>16</v>
      </c>
      <c r="D123" s="609">
        <f>'Mo. Accom'!O121</f>
        <v>0</v>
      </c>
      <c r="E123" s="581">
        <f>IFERROR(D123/C123,"-")</f>
        <v>0</v>
      </c>
      <c r="F123" s="667"/>
      <c r="H123" s="574" t="e">
        <f>IF(#REF!&gt;D123,#REF!-D123,"")</f>
        <v>#REF!</v>
      </c>
    </row>
    <row r="124" spans="1:8" ht="19.5">
      <c r="A124" s="608" t="s">
        <v>0</v>
      </c>
      <c r="B124" s="1074" t="s">
        <v>50</v>
      </c>
      <c r="C124" s="1074"/>
      <c r="D124" s="1074"/>
      <c r="E124" s="1074"/>
      <c r="F124" s="1075"/>
      <c r="H124" s="574" t="e">
        <f>IF(#REF!&gt;D124,#REF!-D124,"")</f>
        <v>#REF!</v>
      </c>
    </row>
    <row r="125" spans="1:8" ht="19.5">
      <c r="A125" s="608" t="s">
        <v>0</v>
      </c>
      <c r="B125" s="620" t="s">
        <v>51</v>
      </c>
      <c r="C125" s="609">
        <f>'Mo. Targets'!O123</f>
        <v>16</v>
      </c>
      <c r="D125" s="609">
        <f>'Mo. Accom'!O123</f>
        <v>0</v>
      </c>
      <c r="E125" s="581">
        <f>IFERROR(D125/C125,"-")</f>
        <v>0</v>
      </c>
      <c r="F125" s="667"/>
      <c r="H125" s="574" t="e">
        <f>IF(#REF!&gt;D125,#REF!-D125,"")</f>
        <v>#REF!</v>
      </c>
    </row>
    <row r="126" spans="1:8" ht="19.5">
      <c r="A126" s="608" t="s">
        <v>0</v>
      </c>
      <c r="B126" s="620" t="s">
        <v>52</v>
      </c>
      <c r="C126" s="609">
        <f>'Mo. Targets'!O124</f>
        <v>16</v>
      </c>
      <c r="D126" s="609">
        <f>'Mo. Accom'!O124</f>
        <v>0</v>
      </c>
      <c r="E126" s="581">
        <f>IFERROR(D126/C126,"-")</f>
        <v>0</v>
      </c>
      <c r="F126" s="667"/>
      <c r="H126" s="574" t="e">
        <f>IF(#REF!&gt;D126,#REF!-D126,"")</f>
        <v>#REF!</v>
      </c>
    </row>
    <row r="127" spans="1:8" ht="19.5">
      <c r="A127" s="608" t="s">
        <v>0</v>
      </c>
      <c r="B127" s="579" t="s">
        <v>53</v>
      </c>
      <c r="C127" s="609">
        <f>'Mo. Targets'!O125</f>
        <v>2</v>
      </c>
      <c r="D127" s="609">
        <f>'Mo. Accom'!O125</f>
        <v>0</v>
      </c>
      <c r="E127" s="581">
        <f>IFERROR(D127/C127,"-")</f>
        <v>0</v>
      </c>
      <c r="F127" s="667"/>
      <c r="H127" s="574" t="e">
        <f>IF(#REF!&gt;D127,#REF!-D127,"")</f>
        <v>#REF!</v>
      </c>
    </row>
    <row r="128" spans="1:8" ht="19.5">
      <c r="A128" s="1069" t="s">
        <v>54</v>
      </c>
      <c r="B128" s="1070"/>
      <c r="C128" s="607"/>
      <c r="D128" s="607"/>
      <c r="E128" s="607"/>
      <c r="F128" s="69"/>
      <c r="H128" s="574" t="e">
        <f>IF(#REF!&gt;D128,#REF!-D128,"")</f>
        <v>#REF!</v>
      </c>
    </row>
    <row r="129" spans="1:8" ht="19.5">
      <c r="A129" s="619" t="s">
        <v>0</v>
      </c>
      <c r="B129" s="617" t="s">
        <v>55</v>
      </c>
      <c r="C129" s="582"/>
      <c r="D129" s="582"/>
      <c r="E129" s="582"/>
      <c r="F129" s="668"/>
      <c r="H129" s="574" t="e">
        <f>IF(#REF!&gt;D129,#REF!-D129,"")</f>
        <v>#REF!</v>
      </c>
    </row>
    <row r="130" spans="1:8" s="624" customFormat="1" ht="19.5">
      <c r="A130" s="608" t="s">
        <v>0</v>
      </c>
      <c r="B130" s="621" t="s">
        <v>56</v>
      </c>
      <c r="C130" s="622">
        <f>'Mo. Targets'!O128</f>
        <v>4</v>
      </c>
      <c r="D130" s="622">
        <f>'Mo. Accom'!O128</f>
        <v>0</v>
      </c>
      <c r="E130" s="623">
        <f>IFERROR(D130/C130,"-")</f>
        <v>0</v>
      </c>
      <c r="F130" s="678"/>
      <c r="H130" s="625" t="e">
        <f>IF(#REF!&gt;D130,#REF!-D130,"")</f>
        <v>#REF!</v>
      </c>
    </row>
    <row r="131" spans="1:8" ht="19.5">
      <c r="A131" s="619" t="s">
        <v>0</v>
      </c>
      <c r="B131" s="626" t="s">
        <v>57</v>
      </c>
      <c r="C131" s="582"/>
      <c r="D131" s="582"/>
      <c r="E131" s="582"/>
      <c r="F131" s="668"/>
      <c r="H131" s="574" t="e">
        <f>IF(#REF!&gt;D131,#REF!-D131,"")</f>
        <v>#REF!</v>
      </c>
    </row>
    <row r="132" spans="1:8" ht="19.5">
      <c r="A132" s="608" t="s">
        <v>0</v>
      </c>
      <c r="B132" s="620" t="s">
        <v>58</v>
      </c>
      <c r="C132" s="609">
        <f>'Mo. Targets'!O130</f>
        <v>1</v>
      </c>
      <c r="D132" s="609">
        <f>'Mo. Accom'!O130</f>
        <v>0</v>
      </c>
      <c r="E132" s="581">
        <f>IFERROR(D132/C132,"-")</f>
        <v>0</v>
      </c>
      <c r="F132" s="667"/>
      <c r="H132" s="574" t="e">
        <f>IF(#REF!&gt;D132,#REF!-D132,"")</f>
        <v>#REF!</v>
      </c>
    </row>
    <row r="133" spans="1:8" ht="39">
      <c r="A133" s="608" t="s">
        <v>0</v>
      </c>
      <c r="B133" s="620" t="s">
        <v>59</v>
      </c>
      <c r="C133" s="609">
        <f>'Mo. Targets'!O131</f>
        <v>4</v>
      </c>
      <c r="D133" s="609">
        <f>'Mo. Accom'!O131</f>
        <v>1</v>
      </c>
      <c r="E133" s="581">
        <f>IFERROR(D133/C133,"-")</f>
        <v>0.25</v>
      </c>
      <c r="F133" s="667"/>
      <c r="H133" s="574" t="e">
        <f>IF(#REF!&gt;D133,#REF!-D133,"")</f>
        <v>#REF!</v>
      </c>
    </row>
    <row r="134" spans="1:8" ht="19.5">
      <c r="A134" s="1069" t="s">
        <v>60</v>
      </c>
      <c r="B134" s="1070"/>
      <c r="C134" s="607"/>
      <c r="D134" s="607"/>
      <c r="E134" s="607"/>
      <c r="F134" s="69"/>
      <c r="H134" s="574" t="e">
        <f>IF(#REF!&gt;D134,#REF!-D134,"")</f>
        <v>#REF!</v>
      </c>
    </row>
    <row r="135" spans="1:8" ht="19.5">
      <c r="A135" s="608" t="s">
        <v>0</v>
      </c>
      <c r="B135" s="579" t="s">
        <v>61</v>
      </c>
      <c r="C135" s="609">
        <f>'Mo. Targets'!O133</f>
        <v>2</v>
      </c>
      <c r="D135" s="609">
        <f>'Mo. Accom'!O133</f>
        <v>0</v>
      </c>
      <c r="E135" s="581">
        <f>IFERROR(D135/C135,"-")</f>
        <v>0</v>
      </c>
      <c r="F135" s="667"/>
      <c r="H135" s="574" t="e">
        <f>IF(#REF!&gt;D135,#REF!-D135,"")</f>
        <v>#REF!</v>
      </c>
    </row>
    <row r="136" spans="1:8" ht="19.5">
      <c r="A136" s="608" t="s">
        <v>0</v>
      </c>
      <c r="B136" s="579" t="s">
        <v>62</v>
      </c>
      <c r="C136" s="609">
        <f>'Mo. Targets'!O134</f>
        <v>2</v>
      </c>
      <c r="D136" s="609">
        <f>'Mo. Accom'!O134</f>
        <v>0</v>
      </c>
      <c r="E136" s="581">
        <f>IFERROR(D136/C136,"-")</f>
        <v>0</v>
      </c>
      <c r="F136" s="667"/>
      <c r="H136" s="574" t="e">
        <f>IF(#REF!&gt;D136,#REF!-D136,"")</f>
        <v>#REF!</v>
      </c>
    </row>
    <row r="137" spans="1:8" ht="19.5">
      <c r="A137" s="1069" t="s">
        <v>63</v>
      </c>
      <c r="B137" s="1070"/>
      <c r="C137" s="607"/>
      <c r="D137" s="607"/>
      <c r="E137" s="607"/>
      <c r="F137" s="69"/>
      <c r="H137" s="574" t="e">
        <f>IF(#REF!&gt;D137,#REF!-D137,"")</f>
        <v>#REF!</v>
      </c>
    </row>
    <row r="138" spans="1:8" ht="39.75" thickBot="1">
      <c r="A138" s="610" t="s">
        <v>0</v>
      </c>
      <c r="B138" s="611" t="s">
        <v>64</v>
      </c>
      <c r="C138" s="612">
        <f>'Mo. Targets'!O136</f>
        <v>10</v>
      </c>
      <c r="D138" s="612">
        <f>'Mo. Accom'!O136</f>
        <v>10</v>
      </c>
      <c r="E138" s="613">
        <f>IFERROR(D138/C138,"-")</f>
        <v>1</v>
      </c>
      <c r="F138" s="667"/>
      <c r="H138" s="574" t="e">
        <f>IF(#REF!&gt;D138,#REF!-D138,"")</f>
        <v>#REF!</v>
      </c>
    </row>
    <row r="139" spans="1:8" thickBot="1">
      <c r="A139" s="597" t="s">
        <v>65</v>
      </c>
      <c r="B139" s="627"/>
      <c r="C139" s="628"/>
      <c r="D139" s="628"/>
      <c r="E139" s="628"/>
      <c r="F139" s="679"/>
      <c r="H139" s="574" t="e">
        <f>IF(#REF!&gt;D139,#REF!-D139,"")</f>
        <v>#REF!</v>
      </c>
    </row>
    <row r="140" spans="1:8" thickBot="1">
      <c r="A140" s="1062" t="s">
        <v>5</v>
      </c>
      <c r="B140" s="1063"/>
      <c r="C140" s="599"/>
      <c r="D140" s="599"/>
      <c r="E140" s="599"/>
      <c r="F140" s="674"/>
      <c r="H140" s="574" t="e">
        <f>IF(#REF!&gt;D140,#REF!-D140,"")</f>
        <v>#REF!</v>
      </c>
    </row>
    <row r="141" spans="1:8" thickBot="1">
      <c r="A141" s="1055" t="s">
        <v>6</v>
      </c>
      <c r="B141" s="1056"/>
      <c r="C141" s="599"/>
      <c r="D141" s="599"/>
      <c r="E141" s="599"/>
      <c r="F141" s="674"/>
      <c r="H141" s="574" t="e">
        <f>IF(#REF!&gt;D141,#REF!-D141,"")</f>
        <v>#REF!</v>
      </c>
    </row>
    <row r="142" spans="1:8" thickBot="1">
      <c r="A142" s="600" t="s">
        <v>0</v>
      </c>
      <c r="B142" s="601" t="s">
        <v>66</v>
      </c>
      <c r="C142" s="629">
        <f>'Mo. Targets'!O140</f>
        <v>0</v>
      </c>
      <c r="D142" s="629">
        <f>'Mo. Accom'!O140</f>
        <v>0</v>
      </c>
      <c r="E142" s="603" t="str">
        <f>IFERROR(D142/C142,"-")</f>
        <v>-</v>
      </c>
      <c r="F142" s="675"/>
      <c r="H142" s="574" t="e">
        <f>IF(#REF!&gt;D142,#REF!-D142,"")</f>
        <v>#REF!</v>
      </c>
    </row>
    <row r="143" spans="1:8" thickBot="1">
      <c r="A143" s="1055" t="s">
        <v>10</v>
      </c>
      <c r="B143" s="1056"/>
      <c r="C143" s="599"/>
      <c r="D143" s="599"/>
      <c r="E143" s="599"/>
      <c r="F143" s="674"/>
      <c r="H143" s="574" t="e">
        <f>IF(#REF!&gt;D143,#REF!-D143,"")</f>
        <v>#REF!</v>
      </c>
    </row>
    <row r="144" spans="1:8" ht="39.75" thickBot="1">
      <c r="A144" s="600" t="s">
        <v>0</v>
      </c>
      <c r="B144" s="601" t="s">
        <v>67</v>
      </c>
      <c r="C144" s="630">
        <f>'Mo. Targets'!O142</f>
        <v>4.0000000000000001E-3</v>
      </c>
      <c r="D144" s="630">
        <f>'Mo. Accom'!O142</f>
        <v>0</v>
      </c>
      <c r="E144" s="603">
        <f>IFERROR(D144/C144,"-")</f>
        <v>0</v>
      </c>
      <c r="F144" s="675"/>
      <c r="H144" s="574" t="e">
        <f>IF(#REF!&gt;D144,#REF!-D144,"")</f>
        <v>#REF!</v>
      </c>
    </row>
    <row r="145" spans="1:8" thickBot="1">
      <c r="A145" s="1055" t="s">
        <v>12</v>
      </c>
      <c r="B145" s="1056"/>
      <c r="C145" s="599"/>
      <c r="D145" s="599"/>
      <c r="E145" s="599"/>
      <c r="F145" s="674"/>
      <c r="H145" s="574" t="e">
        <f>IF(#REF!&gt;D145,#REF!-D145,"")</f>
        <v>#REF!</v>
      </c>
    </row>
    <row r="146" spans="1:8" ht="39.75" thickBot="1">
      <c r="A146" s="600" t="s">
        <v>0</v>
      </c>
      <c r="B146" s="601" t="s">
        <v>68</v>
      </c>
      <c r="C146" s="606">
        <f>'Mo. Targets'!O144</f>
        <v>1</v>
      </c>
      <c r="D146" s="606">
        <f>'Mo. Accom'!O144</f>
        <v>0</v>
      </c>
      <c r="E146" s="603">
        <f>IFERROR(D146/C146,"-")</f>
        <v>0</v>
      </c>
      <c r="F146" s="675"/>
      <c r="H146" s="574" t="e">
        <f>IF(#REF!&gt;D146,#REF!-D146,"")</f>
        <v>#REF!</v>
      </c>
    </row>
    <row r="147" spans="1:8" thickBot="1">
      <c r="A147" s="1043" t="s">
        <v>19</v>
      </c>
      <c r="B147" s="1066"/>
      <c r="C147" s="593"/>
      <c r="D147" s="593"/>
      <c r="E147" s="593"/>
      <c r="F147" s="672"/>
      <c r="H147" s="574" t="e">
        <f>IF(#REF!&gt;D147,#REF!-D147,"")</f>
        <v>#REF!</v>
      </c>
    </row>
    <row r="148" spans="1:8" thickBot="1">
      <c r="A148" s="1064" t="s">
        <v>69</v>
      </c>
      <c r="B148" s="1065"/>
      <c r="C148" s="593"/>
      <c r="D148" s="593"/>
      <c r="E148" s="593"/>
      <c r="F148" s="672"/>
      <c r="H148" s="574" t="e">
        <f>IF(#REF!&gt;D148,#REF!-D148,"")</f>
        <v>#REF!</v>
      </c>
    </row>
    <row r="149" spans="1:8" thickBot="1">
      <c r="A149" s="1045" t="s">
        <v>70</v>
      </c>
      <c r="B149" s="1071"/>
      <c r="C149" s="631"/>
      <c r="D149" s="631"/>
      <c r="E149" s="631"/>
      <c r="F149" s="672"/>
      <c r="H149" s="574" t="e">
        <f>IF(#REF!&gt;D149,#REF!-D149,"")</f>
        <v>#REF!</v>
      </c>
    </row>
    <row r="150" spans="1:8" ht="19.5">
      <c r="A150" s="632" t="s">
        <v>71</v>
      </c>
      <c r="B150" s="633"/>
      <c r="C150" s="585"/>
      <c r="D150" s="585"/>
      <c r="E150" s="585"/>
      <c r="F150" s="69"/>
      <c r="H150" s="574" t="e">
        <f>IF(#REF!&gt;D150,#REF!-D150,"")</f>
        <v>#REF!</v>
      </c>
    </row>
    <row r="151" spans="1:8" ht="19.5">
      <c r="A151" s="634" t="s">
        <v>0</v>
      </c>
      <c r="B151" s="615" t="s">
        <v>72</v>
      </c>
      <c r="C151" s="635"/>
      <c r="D151" s="635"/>
      <c r="E151" s="635"/>
      <c r="F151" s="680"/>
      <c r="H151" s="574" t="e">
        <f>IF(#REF!&gt;D151,#REF!-D151,"")</f>
        <v>#REF!</v>
      </c>
    </row>
    <row r="152" spans="1:8" ht="39">
      <c r="A152" s="608" t="s">
        <v>0</v>
      </c>
      <c r="B152" s="579" t="s">
        <v>73</v>
      </c>
      <c r="C152" s="609">
        <f>'Mo. Targets'!O150</f>
        <v>20</v>
      </c>
      <c r="D152" s="609">
        <f>'Mo. Accom'!O150</f>
        <v>0</v>
      </c>
      <c r="E152" s="581">
        <f>IFERROR(D152/C152,"-")</f>
        <v>0</v>
      </c>
      <c r="F152" s="690"/>
      <c r="H152" s="574" t="e">
        <f>IF(#REF!&gt;D152,#REF!-D152,"")</f>
        <v>#REF!</v>
      </c>
    </row>
    <row r="153" spans="1:8" ht="19.5">
      <c r="A153" s="608" t="s">
        <v>0</v>
      </c>
      <c r="B153" s="579" t="s">
        <v>74</v>
      </c>
      <c r="C153" s="609">
        <f>'Mo. Targets'!O151</f>
        <v>4</v>
      </c>
      <c r="D153" s="609">
        <f>'Mo. Accom'!O151</f>
        <v>0</v>
      </c>
      <c r="E153" s="581">
        <f>IFERROR(D153/C153,"-")</f>
        <v>0</v>
      </c>
      <c r="F153" s="690"/>
      <c r="H153" s="574" t="e">
        <f>IF(#REF!&gt;D153,#REF!-D153,"")</f>
        <v>#REF!</v>
      </c>
    </row>
    <row r="154" spans="1:8" ht="19.5">
      <c r="A154" s="608" t="s">
        <v>0</v>
      </c>
      <c r="B154" s="579" t="s">
        <v>75</v>
      </c>
      <c r="C154" s="609">
        <f>'Mo. Targets'!O152</f>
        <v>12</v>
      </c>
      <c r="D154" s="609">
        <f>'Mo. Accom'!O152</f>
        <v>0</v>
      </c>
      <c r="E154" s="581">
        <f>IFERROR(D154/C154,"-")</f>
        <v>0</v>
      </c>
      <c r="F154" s="690"/>
      <c r="H154" s="574" t="e">
        <f>IF(#REF!&gt;D154,#REF!-D154,"")</f>
        <v>#REF!</v>
      </c>
    </row>
    <row r="155" spans="1:8" ht="19.5">
      <c r="A155" s="610" t="s">
        <v>0</v>
      </c>
      <c r="B155" s="611" t="s">
        <v>76</v>
      </c>
      <c r="C155" s="612">
        <f>'Mo. Targets'!O153</f>
        <v>12</v>
      </c>
      <c r="D155" s="612">
        <f>'Mo. Accom'!O153</f>
        <v>0</v>
      </c>
      <c r="E155" s="613">
        <f>IFERROR(D155/C155,"-")</f>
        <v>0</v>
      </c>
      <c r="F155" s="692"/>
      <c r="H155" s="574" t="e">
        <f>IF(#REF!&gt;D155,#REF!-D155,"")</f>
        <v>#REF!</v>
      </c>
    </row>
    <row r="156" spans="1:8" ht="19.5">
      <c r="A156" s="636"/>
      <c r="B156" s="637"/>
      <c r="C156" s="638"/>
      <c r="D156" s="638"/>
      <c r="E156" s="639"/>
      <c r="F156" s="686"/>
    </row>
    <row r="157" spans="1:8" ht="19.5">
      <c r="A157" s="632" t="s">
        <v>77</v>
      </c>
      <c r="B157" s="633"/>
      <c r="C157" s="585"/>
      <c r="D157" s="585"/>
      <c r="E157" s="585"/>
      <c r="F157" s="687"/>
      <c r="H157" s="574" t="e">
        <f>IF(#REF!&gt;D157,#REF!-D157,"")</f>
        <v>#REF!</v>
      </c>
    </row>
    <row r="158" spans="1:8" ht="19.5">
      <c r="A158" s="640" t="s">
        <v>0</v>
      </c>
      <c r="B158" s="641" t="s">
        <v>78</v>
      </c>
      <c r="C158" s="642">
        <f>'Mo. Targets'!O155</f>
        <v>1</v>
      </c>
      <c r="D158" s="642">
        <f>'Mo. Accom'!O155</f>
        <v>1</v>
      </c>
      <c r="E158" s="643">
        <f t="shared" ref="E158:E165" si="3">IFERROR(D158/C158,"-")</f>
        <v>1</v>
      </c>
      <c r="F158" s="688" t="s">
        <v>451</v>
      </c>
      <c r="H158" s="574" t="e">
        <f>IF(#REF!&gt;D158,#REF!-D158,"")</f>
        <v>#REF!</v>
      </c>
    </row>
    <row r="159" spans="1:8" ht="19.5">
      <c r="A159" s="608" t="s">
        <v>0</v>
      </c>
      <c r="B159" s="621" t="s">
        <v>79</v>
      </c>
      <c r="C159" s="622">
        <f>'Mo. Targets'!O156</f>
        <v>24</v>
      </c>
      <c r="D159" s="622">
        <f>'Mo. Accom'!O156</f>
        <v>1</v>
      </c>
      <c r="E159" s="623">
        <f t="shared" si="3"/>
        <v>4.1666666666666664E-2</v>
      </c>
      <c r="F159" s="690"/>
      <c r="H159" s="574" t="e">
        <f>IF(#REF!&gt;D159,#REF!-D159,"")</f>
        <v>#REF!</v>
      </c>
    </row>
    <row r="160" spans="1:8" ht="19.5">
      <c r="A160" s="608"/>
      <c r="B160" s="691"/>
      <c r="C160" s="622"/>
      <c r="D160" s="622"/>
      <c r="E160" s="623"/>
      <c r="F160" s="690"/>
    </row>
    <row r="161" spans="1:8" ht="99" customHeight="1">
      <c r="A161" s="608" t="s">
        <v>0</v>
      </c>
      <c r="B161" s="579" t="s">
        <v>80</v>
      </c>
      <c r="C161" s="609">
        <f>'Mo. Targets'!O157</f>
        <v>4</v>
      </c>
      <c r="D161" s="609">
        <f>'Mo. Accom'!O157</f>
        <v>0</v>
      </c>
      <c r="E161" s="581">
        <f t="shared" si="3"/>
        <v>0</v>
      </c>
      <c r="F161" s="690"/>
      <c r="H161" s="574" t="e">
        <f>IF(#REF!&gt;D161,#REF!-D161,"")</f>
        <v>#REF!</v>
      </c>
    </row>
    <row r="162" spans="1:8" ht="19.5">
      <c r="A162" s="608" t="s">
        <v>0</v>
      </c>
      <c r="B162" s="579" t="s">
        <v>81</v>
      </c>
      <c r="C162" s="609">
        <f>'Mo. Targets'!O158</f>
        <v>200</v>
      </c>
      <c r="D162" s="609">
        <f>'Mo. Accom'!O158</f>
        <v>0</v>
      </c>
      <c r="E162" s="581">
        <f t="shared" si="3"/>
        <v>0</v>
      </c>
      <c r="F162" s="683"/>
      <c r="H162" s="574" t="e">
        <f>IF(#REF!&gt;D162,#REF!-D162,"")</f>
        <v>#REF!</v>
      </c>
    </row>
    <row r="163" spans="1:8" ht="19.5">
      <c r="A163" s="608" t="s">
        <v>0</v>
      </c>
      <c r="B163" s="579" t="s">
        <v>82</v>
      </c>
      <c r="C163" s="609">
        <f>'Mo. Targets'!O159</f>
        <v>33</v>
      </c>
      <c r="D163" s="609">
        <f>'Mo. Accom'!O159</f>
        <v>7</v>
      </c>
      <c r="E163" s="581">
        <f t="shared" si="3"/>
        <v>0.21212121212121213</v>
      </c>
      <c r="F163" s="683"/>
      <c r="H163" s="574" t="e">
        <f>IF(#REF!&gt;D163,#REF!-D163,"")</f>
        <v>#REF!</v>
      </c>
    </row>
    <row r="164" spans="1:8" ht="19.5">
      <c r="A164" s="608" t="s">
        <v>0</v>
      </c>
      <c r="B164" s="579" t="s">
        <v>83</v>
      </c>
      <c r="C164" s="609">
        <f>'Mo. Targets'!O160</f>
        <v>24</v>
      </c>
      <c r="D164" s="609">
        <f>'Mo. Accom'!O160</f>
        <v>2</v>
      </c>
      <c r="E164" s="581">
        <f t="shared" si="3"/>
        <v>8.3333333333333329E-2</v>
      </c>
      <c r="F164" s="683"/>
      <c r="H164" s="574" t="e">
        <f>IF(#REF!&gt;D164,#REF!-D164,"")</f>
        <v>#REF!</v>
      </c>
    </row>
    <row r="165" spans="1:8" ht="19.5">
      <c r="A165" s="608" t="s">
        <v>0</v>
      </c>
      <c r="B165" s="579" t="s">
        <v>84</v>
      </c>
      <c r="C165" s="609">
        <f>'Mo. Targets'!O161</f>
        <v>35</v>
      </c>
      <c r="D165" s="609">
        <f>'Mo. Accom'!O161</f>
        <v>2</v>
      </c>
      <c r="E165" s="581">
        <f t="shared" si="3"/>
        <v>5.7142857142857141E-2</v>
      </c>
      <c r="F165" s="667"/>
      <c r="H165" s="574" t="e">
        <f>IF(#REF!&gt;D165,#REF!-D165,"")</f>
        <v>#REF!</v>
      </c>
    </row>
    <row r="166" spans="1:8" ht="19.5">
      <c r="A166" s="632" t="s">
        <v>85</v>
      </c>
      <c r="B166" s="633"/>
      <c r="C166" s="585"/>
      <c r="D166" s="585"/>
      <c r="E166" s="585"/>
      <c r="F166" s="69"/>
      <c r="H166" s="574" t="e">
        <f>IF(#REF!&gt;D166,#REF!-D166,"")</f>
        <v>#REF!</v>
      </c>
    </row>
    <row r="167" spans="1:8" ht="19.5">
      <c r="A167" s="640" t="s">
        <v>0</v>
      </c>
      <c r="B167" s="644" t="s">
        <v>86</v>
      </c>
      <c r="C167" s="635"/>
      <c r="D167" s="635"/>
      <c r="E167" s="635"/>
      <c r="F167" s="680"/>
      <c r="H167" s="574" t="e">
        <f>IF(#REF!&gt;D167,#REF!-D167,"")</f>
        <v>#REF!</v>
      </c>
    </row>
    <row r="168" spans="1:8" ht="19.5">
      <c r="A168" s="608" t="s">
        <v>0</v>
      </c>
      <c r="B168" s="621" t="s">
        <v>87</v>
      </c>
      <c r="C168" s="622">
        <f>'Mo. Targets'!O164</f>
        <v>8</v>
      </c>
      <c r="D168" s="622">
        <f>'Mo. Accom'!O164</f>
        <v>0</v>
      </c>
      <c r="E168" s="623">
        <f>IFERROR(D168/C168,"-")</f>
        <v>0</v>
      </c>
      <c r="F168" s="690"/>
      <c r="H168" s="574" t="e">
        <f>IF(#REF!&gt;D168,#REF!-D168,"")</f>
        <v>#REF!</v>
      </c>
    </row>
    <row r="169" spans="1:8" ht="19.5">
      <c r="A169" s="608" t="s">
        <v>0</v>
      </c>
      <c r="B169" s="621" t="s">
        <v>88</v>
      </c>
      <c r="C169" s="622">
        <f>'Mo. Targets'!O165</f>
        <v>2</v>
      </c>
      <c r="D169" s="622">
        <f>'Mo. Accom'!O165</f>
        <v>0</v>
      </c>
      <c r="E169" s="623">
        <f>IFERROR(D169/C169,"-")</f>
        <v>0</v>
      </c>
      <c r="F169" s="667"/>
      <c r="H169" s="574" t="e">
        <f>IF(#REF!&gt;D169,#REF!-D169,"")</f>
        <v>#REF!</v>
      </c>
    </row>
    <row r="170" spans="1:8" ht="19.5">
      <c r="A170" s="640" t="s">
        <v>0</v>
      </c>
      <c r="B170" s="611" t="s">
        <v>89</v>
      </c>
      <c r="C170" s="612">
        <f>'Mo. Targets'!O166</f>
        <v>2</v>
      </c>
      <c r="D170" s="612">
        <f>'Mo. Accom'!O166</f>
        <v>0</v>
      </c>
      <c r="E170" s="613">
        <f>IFERROR(D170/C170,"-")</f>
        <v>0</v>
      </c>
      <c r="F170" s="676"/>
      <c r="H170" s="574" t="e">
        <f>IF(#REF!&gt;D170,#REF!-D170,"")</f>
        <v>#REF!</v>
      </c>
    </row>
    <row r="171" spans="1:8" ht="19.5">
      <c r="A171" s="632" t="s">
        <v>90</v>
      </c>
      <c r="B171" s="633"/>
      <c r="C171" s="585"/>
      <c r="D171" s="585"/>
      <c r="E171" s="585"/>
      <c r="F171" s="69"/>
      <c r="H171" s="574" t="e">
        <f>IF(#REF!&gt;D171,#REF!-D171,"")</f>
        <v>#REF!</v>
      </c>
    </row>
    <row r="172" spans="1:8" thickBot="1">
      <c r="A172" s="645" t="s">
        <v>0</v>
      </c>
      <c r="B172" s="646" t="s">
        <v>91</v>
      </c>
      <c r="C172" s="647">
        <f>'Mo. Targets'!O168</f>
        <v>12</v>
      </c>
      <c r="D172" s="647">
        <f>'Mo. Accom'!O168</f>
        <v>0</v>
      </c>
      <c r="E172" s="648">
        <f>IFERROR(D172/C172,"-")</f>
        <v>0</v>
      </c>
      <c r="F172" s="681"/>
      <c r="H172" s="574" t="e">
        <f>IF(#REF!&gt;D172,#REF!-D172,"")</f>
        <v>#REF!</v>
      </c>
    </row>
    <row r="173" spans="1:8" thickBot="1">
      <c r="A173" s="1064" t="s">
        <v>92</v>
      </c>
      <c r="B173" s="1065"/>
      <c r="C173" s="593"/>
      <c r="D173" s="593"/>
      <c r="E173" s="593"/>
      <c r="F173" s="672"/>
      <c r="H173" s="574" t="e">
        <f>IF(#REF!&gt;D173,#REF!-D173,"")</f>
        <v>#REF!</v>
      </c>
    </row>
    <row r="174" spans="1:8" thickBot="1">
      <c r="A174" s="645" t="s">
        <v>0</v>
      </c>
      <c r="B174" s="646" t="s">
        <v>93</v>
      </c>
      <c r="C174" s="647">
        <f>'Mo. Targets'!O170</f>
        <v>1</v>
      </c>
      <c r="D174" s="647">
        <f>'Mo. Accom'!O170</f>
        <v>0</v>
      </c>
      <c r="E174" s="648">
        <f>IFERROR(D174/C174,"-")</f>
        <v>0</v>
      </c>
      <c r="F174" s="681"/>
      <c r="H174" s="574" t="e">
        <f>IF(#REF!&gt;D174,#REF!-D174,"")</f>
        <v>#REF!</v>
      </c>
    </row>
    <row r="175" spans="1:8" thickBot="1">
      <c r="A175" s="649" t="s">
        <v>94</v>
      </c>
      <c r="B175" s="627"/>
      <c r="C175" s="599"/>
      <c r="D175" s="599"/>
      <c r="E175" s="599"/>
      <c r="F175" s="674"/>
      <c r="H175" s="574" t="e">
        <f>IF(#REF!&gt;D175,#REF!-D175,"")</f>
        <v>#REF!</v>
      </c>
    </row>
    <row r="176" spans="1:8" thickBot="1">
      <c r="A176" s="1062" t="s">
        <v>95</v>
      </c>
      <c r="B176" s="1063"/>
      <c r="C176" s="599"/>
      <c r="D176" s="599"/>
      <c r="E176" s="599"/>
      <c r="F176" s="674"/>
      <c r="H176" s="574" t="e">
        <f>IF(#REF!&gt;D176,#REF!-D176,"")</f>
        <v>#REF!</v>
      </c>
    </row>
    <row r="177" spans="1:8" thickBot="1">
      <c r="A177" s="1055" t="s">
        <v>96</v>
      </c>
      <c r="B177" s="1056"/>
      <c r="C177" s="599"/>
      <c r="D177" s="599"/>
      <c r="E177" s="599"/>
      <c r="F177" s="674"/>
      <c r="H177" s="574" t="e">
        <f>IF(#REF!&gt;D177,#REF!-D177,"")</f>
        <v>#REF!</v>
      </c>
    </row>
    <row r="178" spans="1:8" ht="59.25" thickBot="1">
      <c r="A178" s="600" t="s">
        <v>0</v>
      </c>
      <c r="B178" s="601" t="s">
        <v>97</v>
      </c>
      <c r="C178" s="602">
        <f>'Mo. Targets'!O174</f>
        <v>0.5</v>
      </c>
      <c r="D178" s="650">
        <f>51/93</f>
        <v>0.54838709677419351</v>
      </c>
      <c r="E178" s="603">
        <f>IFERROR(D178/C178,"-")</f>
        <v>1.096774193548387</v>
      </c>
      <c r="F178" s="675"/>
      <c r="H178" s="574" t="e">
        <f>IF(#REF!&gt;D178,#REF!-D178,"")</f>
        <v>#REF!</v>
      </c>
    </row>
    <row r="179" spans="1:8" thickBot="1">
      <c r="A179" s="1055" t="s">
        <v>96</v>
      </c>
      <c r="B179" s="1056"/>
      <c r="C179" s="599"/>
      <c r="D179" s="599"/>
      <c r="E179" s="599"/>
      <c r="F179" s="674"/>
      <c r="H179" s="574" t="e">
        <f>IF(#REF!&gt;D179,#REF!-D179,"")</f>
        <v>#REF!</v>
      </c>
    </row>
    <row r="180" spans="1:8" ht="39.75" thickBot="1">
      <c r="A180" s="600" t="s">
        <v>0</v>
      </c>
      <c r="B180" s="601" t="s">
        <v>98</v>
      </c>
      <c r="C180" s="606">
        <f>'Mo. Targets'!O176</f>
        <v>11</v>
      </c>
      <c r="D180" s="606">
        <f>'Mo. Accom'!O176</f>
        <v>2</v>
      </c>
      <c r="E180" s="603">
        <f>IFERROR(D180/C180,"-")</f>
        <v>0.18181818181818182</v>
      </c>
      <c r="F180" s="675"/>
      <c r="H180" s="574" t="e">
        <f>IF(#REF!&gt;D180,#REF!-D180,"")</f>
        <v>#REF!</v>
      </c>
    </row>
    <row r="181" spans="1:8" thickBot="1">
      <c r="A181" s="1055" t="s">
        <v>99</v>
      </c>
      <c r="B181" s="1056"/>
      <c r="C181" s="599"/>
      <c r="D181" s="599"/>
      <c r="E181" s="599"/>
      <c r="F181" s="674"/>
      <c r="H181" s="574" t="e">
        <f>IF(#REF!&gt;D181,#REF!-D181,"")</f>
        <v>#REF!</v>
      </c>
    </row>
    <row r="182" spans="1:8" ht="39.75" thickBot="1">
      <c r="A182" s="600" t="s">
        <v>0</v>
      </c>
      <c r="B182" s="601" t="s">
        <v>100</v>
      </c>
      <c r="C182" s="606">
        <f>'Mo. Targets'!O178</f>
        <v>12</v>
      </c>
      <c r="D182" s="606">
        <f>'Mo. Accom'!O178</f>
        <v>0</v>
      </c>
      <c r="E182" s="603">
        <f>IFERROR(D182/C182,"-")</f>
        <v>0</v>
      </c>
      <c r="F182" s="675"/>
      <c r="H182" s="574" t="e">
        <f>IF(#REF!&gt;D182,#REF!-D182,"")</f>
        <v>#REF!</v>
      </c>
    </row>
    <row r="183" spans="1:8" thickBot="1">
      <c r="A183" s="1055" t="s">
        <v>101</v>
      </c>
      <c r="B183" s="1056"/>
      <c r="C183" s="599"/>
      <c r="D183" s="599"/>
      <c r="E183" s="599"/>
      <c r="F183" s="674"/>
      <c r="H183" s="574" t="e">
        <f>IF(#REF!&gt;D183,#REF!-D183,"")</f>
        <v>#REF!</v>
      </c>
    </row>
    <row r="184" spans="1:8" thickBot="1">
      <c r="A184" s="600" t="s">
        <v>0</v>
      </c>
      <c r="B184" s="601" t="s">
        <v>102</v>
      </c>
      <c r="C184" s="606">
        <f>'Mo. Targets'!O180</f>
        <v>5</v>
      </c>
      <c r="D184" s="606">
        <f>'Mo. Accom'!O180</f>
        <v>0</v>
      </c>
      <c r="E184" s="603">
        <f>IFERROR(D184/C184,"-")</f>
        <v>0</v>
      </c>
      <c r="F184" s="675"/>
      <c r="H184" s="574" t="e">
        <f>IF(#REF!&gt;D184,#REF!-D184,"")</f>
        <v>#REF!</v>
      </c>
    </row>
    <row r="185" spans="1:8" thickBot="1">
      <c r="A185" s="1043" t="s">
        <v>103</v>
      </c>
      <c r="B185" s="1066"/>
      <c r="C185" s="593"/>
      <c r="D185" s="593"/>
      <c r="E185" s="593"/>
      <c r="F185" s="672"/>
      <c r="H185" s="574" t="e">
        <f>IF(#REF!&gt;D185,#REF!-D185,"")</f>
        <v>#REF!</v>
      </c>
    </row>
    <row r="186" spans="1:8" ht="19.5">
      <c r="A186" s="1076" t="s">
        <v>104</v>
      </c>
      <c r="B186" s="1077"/>
      <c r="C186" s="1077"/>
      <c r="D186" s="1077"/>
      <c r="E186" s="1077"/>
      <c r="F186" s="1078"/>
      <c r="H186" s="574" t="e">
        <f>IF(#REF!&gt;D186,#REF!-D186,"")</f>
        <v>#REF!</v>
      </c>
    </row>
    <row r="187" spans="1:8" ht="19.5">
      <c r="A187" s="618" t="s">
        <v>105</v>
      </c>
      <c r="B187" s="651"/>
      <c r="C187" s="607"/>
      <c r="D187" s="607"/>
      <c r="E187" s="607"/>
      <c r="F187" s="69"/>
      <c r="H187" s="574" t="e">
        <f>IF(#REF!&gt;D187,#REF!-D187,"")</f>
        <v>#REF!</v>
      </c>
    </row>
    <row r="188" spans="1:8" thickBot="1">
      <c r="A188" s="652" t="s">
        <v>106</v>
      </c>
      <c r="B188" s="637"/>
      <c r="C188" s="653"/>
      <c r="D188" s="653"/>
      <c r="E188" s="653"/>
      <c r="F188" s="682"/>
      <c r="H188" s="574" t="e">
        <f>IF(#REF!&gt;D188,#REF!-D188,"")</f>
        <v>#REF!</v>
      </c>
    </row>
    <row r="189" spans="1:8" thickBot="1">
      <c r="A189" s="1043" t="s">
        <v>19</v>
      </c>
      <c r="B189" s="1066"/>
      <c r="C189" s="593"/>
      <c r="D189" s="593"/>
      <c r="E189" s="593"/>
      <c r="F189" s="672"/>
      <c r="H189" s="574" t="e">
        <f>IF(#REF!&gt;D189,#REF!-D189,"")</f>
        <v>#REF!</v>
      </c>
    </row>
    <row r="190" spans="1:8" ht="19.5">
      <c r="A190" s="654" t="s">
        <v>107</v>
      </c>
      <c r="B190" s="615"/>
      <c r="C190" s="595"/>
      <c r="D190" s="595"/>
      <c r="E190" s="595"/>
      <c r="F190" s="67"/>
      <c r="H190" s="574" t="e">
        <f>IF(#REF!&gt;D190,#REF!-D190,"")</f>
        <v>#REF!</v>
      </c>
    </row>
    <row r="191" spans="1:8" ht="19.5">
      <c r="A191" s="652" t="s">
        <v>108</v>
      </c>
      <c r="B191" s="637"/>
      <c r="C191" s="653"/>
      <c r="D191" s="653"/>
      <c r="E191" s="653"/>
      <c r="F191" s="682"/>
      <c r="H191" s="574" t="e">
        <f>IF(#REF!&gt;D191,#REF!-D191,"")</f>
        <v>#REF!</v>
      </c>
    </row>
    <row r="192" spans="1:8" ht="19.5">
      <c r="A192" s="632" t="s">
        <v>109</v>
      </c>
      <c r="B192" s="651"/>
      <c r="C192" s="607"/>
      <c r="D192" s="607"/>
      <c r="E192" s="607"/>
      <c r="F192" s="69"/>
      <c r="H192" s="574" t="e">
        <f>IF(#REF!&gt;D192,#REF!-D192,"")</f>
        <v>#REF!</v>
      </c>
    </row>
    <row r="193" spans="1:8" ht="19.5">
      <c r="A193" s="655" t="s">
        <v>110</v>
      </c>
      <c r="B193" s="656"/>
      <c r="C193" s="657"/>
      <c r="D193" s="657"/>
      <c r="E193" s="657"/>
      <c r="F193" s="67"/>
      <c r="H193" s="574" t="e">
        <f>IF(#REF!&gt;D193,#REF!-D193,"")</f>
        <v>#REF!</v>
      </c>
    </row>
    <row r="194" spans="1:8" ht="19.5">
      <c r="A194" s="619" t="s">
        <v>0</v>
      </c>
      <c r="B194" s="588" t="s">
        <v>111</v>
      </c>
      <c r="C194" s="582"/>
      <c r="D194" s="582"/>
      <c r="E194" s="582"/>
      <c r="F194" s="668"/>
      <c r="H194" s="574" t="e">
        <f>IF(#REF!&gt;D194,#REF!-D194,"")</f>
        <v>#REF!</v>
      </c>
    </row>
    <row r="195" spans="1:8" ht="19.5">
      <c r="A195" s="608" t="s">
        <v>0</v>
      </c>
      <c r="B195" s="579" t="s">
        <v>112</v>
      </c>
      <c r="C195" s="609">
        <f>'Mo. Targets'!O191</f>
        <v>11</v>
      </c>
      <c r="D195" s="609">
        <f>'Mo. Accom'!O191</f>
        <v>0</v>
      </c>
      <c r="E195" s="581">
        <f>IFERROR(D195/C195,"-")</f>
        <v>0</v>
      </c>
      <c r="F195" s="667"/>
      <c r="H195" s="574" t="e">
        <f>IF(#REF!&gt;D195,#REF!-D195,"")</f>
        <v>#REF!</v>
      </c>
    </row>
    <row r="196" spans="1:8" ht="19.5">
      <c r="A196" s="608" t="s">
        <v>0</v>
      </c>
      <c r="B196" s="579" t="s">
        <v>113</v>
      </c>
      <c r="C196" s="609">
        <f>'Mo. Targets'!O192</f>
        <v>11</v>
      </c>
      <c r="D196" s="609">
        <f>'Mo. Accom'!O192</f>
        <v>0</v>
      </c>
      <c r="E196" s="581">
        <f>IFERROR(D196/C196,"-")</f>
        <v>0</v>
      </c>
      <c r="F196" s="667"/>
      <c r="H196" s="574" t="e">
        <f>IF(#REF!&gt;D196,#REF!-D196,"")</f>
        <v>#REF!</v>
      </c>
    </row>
    <row r="197" spans="1:8" ht="19.5">
      <c r="A197" s="608" t="s">
        <v>0</v>
      </c>
      <c r="B197" s="579" t="s">
        <v>114</v>
      </c>
      <c r="C197" s="609">
        <f>'Mo. Targets'!O193</f>
        <v>1</v>
      </c>
      <c r="D197" s="609">
        <f>'Mo. Accom'!O193</f>
        <v>0</v>
      </c>
      <c r="E197" s="581">
        <f>IFERROR(D197/C197,"-")</f>
        <v>0</v>
      </c>
      <c r="F197" s="667"/>
      <c r="H197" s="574" t="e">
        <f>IF(#REF!&gt;D197,#REF!-D197,"")</f>
        <v>#REF!</v>
      </c>
    </row>
    <row r="198" spans="1:8" ht="19.5">
      <c r="A198" s="619" t="s">
        <v>0</v>
      </c>
      <c r="B198" s="588" t="s">
        <v>115</v>
      </c>
      <c r="C198" s="582"/>
      <c r="D198" s="582"/>
      <c r="E198" s="582"/>
      <c r="F198" s="668"/>
      <c r="H198" s="574" t="e">
        <f>IF(#REF!&gt;D198,#REF!-D198,"")</f>
        <v>#REF!</v>
      </c>
    </row>
    <row r="199" spans="1:8" ht="19.5">
      <c r="A199" s="608" t="s">
        <v>0</v>
      </c>
      <c r="B199" s="579" t="s">
        <v>116</v>
      </c>
      <c r="C199" s="609">
        <f>'Mo. Targets'!O195</f>
        <v>23</v>
      </c>
      <c r="D199" s="609">
        <f>'Mo. Accom'!O195</f>
        <v>0</v>
      </c>
      <c r="E199" s="581">
        <f>IFERROR(D199/C199,"-")</f>
        <v>0</v>
      </c>
      <c r="F199" s="667"/>
      <c r="H199" s="574" t="e">
        <f>IF(#REF!&gt;D199,#REF!-D199,"")</f>
        <v>#REF!</v>
      </c>
    </row>
    <row r="200" spans="1:8" ht="19.5">
      <c r="A200" s="608" t="s">
        <v>0</v>
      </c>
      <c r="B200" s="579" t="s">
        <v>117</v>
      </c>
      <c r="C200" s="609">
        <f>'Mo. Targets'!O196</f>
        <v>23</v>
      </c>
      <c r="D200" s="609">
        <f>'Mo. Accom'!O196</f>
        <v>0</v>
      </c>
      <c r="E200" s="581">
        <f>IFERROR(D200/C200,"-")</f>
        <v>0</v>
      </c>
      <c r="F200" s="667"/>
      <c r="H200" s="574" t="e">
        <f>IF(#REF!&gt;D200,#REF!-D200,"")</f>
        <v>#REF!</v>
      </c>
    </row>
    <row r="201" spans="1:8" ht="19.5">
      <c r="A201" s="658" t="s">
        <v>361</v>
      </c>
      <c r="B201" s="651"/>
      <c r="C201" s="659"/>
      <c r="D201" s="659"/>
      <c r="E201" s="659"/>
      <c r="F201" s="69"/>
      <c r="H201" s="574" t="e">
        <f>IF(#REF!&gt;D201,#REF!-D201,"")</f>
        <v>#REF!</v>
      </c>
    </row>
    <row r="202" spans="1:8" ht="19.5">
      <c r="A202" s="608" t="s">
        <v>0</v>
      </c>
      <c r="B202" s="579" t="s">
        <v>362</v>
      </c>
      <c r="C202" s="609">
        <f>'Mo. Targets'!O198</f>
        <v>111</v>
      </c>
      <c r="D202" s="609">
        <f>'Mo. Accom'!O198</f>
        <v>0</v>
      </c>
      <c r="E202" s="581">
        <f>IFERROR(D202/C202,"-")</f>
        <v>0</v>
      </c>
      <c r="F202" s="667"/>
      <c r="H202" s="574" t="e">
        <f>IF(#REF!&gt;D202,#REF!-D202,"")</f>
        <v>#REF!</v>
      </c>
    </row>
    <row r="203" spans="1:8" ht="19.5">
      <c r="A203" s="658" t="s">
        <v>118</v>
      </c>
      <c r="B203" s="651"/>
      <c r="C203" s="659"/>
      <c r="D203" s="659"/>
      <c r="E203" s="659"/>
      <c r="F203" s="69"/>
      <c r="H203" s="574" t="e">
        <f>IF(#REF!&gt;D203,#REF!-D203,"")</f>
        <v>#REF!</v>
      </c>
    </row>
    <row r="204" spans="1:8" ht="19.5">
      <c r="A204" s="608" t="s">
        <v>0</v>
      </c>
      <c r="B204" s="579" t="s">
        <v>119</v>
      </c>
      <c r="C204" s="609">
        <f>'Mo. Targets'!O200</f>
        <v>324</v>
      </c>
      <c r="D204" s="609">
        <f>'Mo. Accom'!O200</f>
        <v>0</v>
      </c>
      <c r="E204" s="581">
        <f t="shared" ref="E204:E209" si="4">IFERROR(D204/C204,"-")</f>
        <v>0</v>
      </c>
      <c r="F204" s="667"/>
      <c r="H204" s="574" t="e">
        <f>IF(#REF!&gt;D204,#REF!-D204,"")</f>
        <v>#REF!</v>
      </c>
    </row>
    <row r="205" spans="1:8" ht="19.5">
      <c r="A205" s="608" t="s">
        <v>0</v>
      </c>
      <c r="B205" s="579" t="s">
        <v>120</v>
      </c>
      <c r="C205" s="609">
        <f>'Mo. Targets'!O201</f>
        <v>500</v>
      </c>
      <c r="D205" s="609">
        <f>'Mo. Accom'!O201</f>
        <v>0</v>
      </c>
      <c r="E205" s="581">
        <f t="shared" si="4"/>
        <v>0</v>
      </c>
      <c r="F205" s="667"/>
      <c r="H205" s="574" t="e">
        <f>IF(#REF!&gt;D205,#REF!-D205,"")</f>
        <v>#REF!</v>
      </c>
    </row>
    <row r="206" spans="1:8" ht="19.5">
      <c r="A206" s="608" t="s">
        <v>0</v>
      </c>
      <c r="B206" s="579" t="s">
        <v>121</v>
      </c>
      <c r="C206" s="609">
        <f>'Mo. Targets'!O202</f>
        <v>60</v>
      </c>
      <c r="D206" s="609">
        <f>'Mo. Accom'!O202</f>
        <v>0</v>
      </c>
      <c r="E206" s="581">
        <f t="shared" si="4"/>
        <v>0</v>
      </c>
      <c r="F206" s="667"/>
      <c r="H206" s="574" t="e">
        <f>IF(#REF!&gt;D206,#REF!-D206,"")</f>
        <v>#REF!</v>
      </c>
    </row>
    <row r="207" spans="1:8" ht="19.5">
      <c r="A207" s="608" t="s">
        <v>0</v>
      </c>
      <c r="B207" s="579" t="s">
        <v>122</v>
      </c>
      <c r="C207" s="609">
        <f>'Mo. Targets'!O203</f>
        <v>500</v>
      </c>
      <c r="D207" s="609">
        <f>'Mo. Accom'!O203</f>
        <v>0</v>
      </c>
      <c r="E207" s="581">
        <f t="shared" si="4"/>
        <v>0</v>
      </c>
      <c r="F207" s="667"/>
      <c r="H207" s="574" t="e">
        <f>IF(#REF!&gt;D207,#REF!-D207,"")</f>
        <v>#REF!</v>
      </c>
    </row>
    <row r="208" spans="1:8" ht="19.5">
      <c r="A208" s="608" t="s">
        <v>0</v>
      </c>
      <c r="B208" s="579" t="s">
        <v>123</v>
      </c>
      <c r="C208" s="609">
        <f>'Mo. Targets'!O204</f>
        <v>2</v>
      </c>
      <c r="D208" s="609">
        <f>'Mo. Accom'!O204</f>
        <v>0</v>
      </c>
      <c r="E208" s="581">
        <f t="shared" si="4"/>
        <v>0</v>
      </c>
      <c r="F208" s="667"/>
      <c r="H208" s="574" t="e">
        <f>IF(#REF!&gt;D208,#REF!-D208,"")</f>
        <v>#REF!</v>
      </c>
    </row>
    <row r="209" spans="1:8" ht="19.5">
      <c r="A209" s="608" t="s">
        <v>0</v>
      </c>
      <c r="B209" s="579" t="s">
        <v>124</v>
      </c>
      <c r="C209" s="609">
        <f>'Mo. Targets'!O205</f>
        <v>3</v>
      </c>
      <c r="D209" s="609">
        <f>'Mo. Accom'!O205</f>
        <v>0</v>
      </c>
      <c r="E209" s="581">
        <f t="shared" si="4"/>
        <v>0</v>
      </c>
      <c r="F209" s="683" t="s">
        <v>455</v>
      </c>
      <c r="H209" s="574" t="e">
        <f>IF(#REF!&gt;D209,#REF!-D209,"")</f>
        <v>#REF!</v>
      </c>
    </row>
    <row r="210" spans="1:8" ht="19.5">
      <c r="A210" s="658" t="s">
        <v>125</v>
      </c>
      <c r="B210" s="651"/>
      <c r="C210" s="659"/>
      <c r="D210" s="659"/>
      <c r="E210" s="659"/>
      <c r="F210" s="69"/>
      <c r="H210" s="574" t="e">
        <f>IF(#REF!&gt;D210,#REF!-D210,"")</f>
        <v>#REF!</v>
      </c>
    </row>
    <row r="211" spans="1:8" ht="39">
      <c r="A211" s="608" t="s">
        <v>0</v>
      </c>
      <c r="B211" s="579" t="s">
        <v>126</v>
      </c>
      <c r="C211" s="609">
        <f>'Mo. Targets'!O207</f>
        <v>4</v>
      </c>
      <c r="D211" s="609">
        <f>'Mo. Accom'!O207</f>
        <v>0</v>
      </c>
      <c r="E211" s="581">
        <f>IFERROR(D211/C211,"-")</f>
        <v>0</v>
      </c>
      <c r="F211" s="690"/>
      <c r="H211" s="574" t="e">
        <f>IF(#REF!&gt;D211,#REF!-D211,"")</f>
        <v>#REF!</v>
      </c>
    </row>
    <row r="212" spans="1:8" ht="19.5">
      <c r="A212" s="658" t="s">
        <v>127</v>
      </c>
      <c r="B212" s="651"/>
      <c r="C212" s="659"/>
      <c r="D212" s="659"/>
      <c r="E212" s="659"/>
      <c r="F212" s="69"/>
      <c r="H212" s="574" t="e">
        <f>IF(#REF!&gt;D212,#REF!-D212,"")</f>
        <v>#REF!</v>
      </c>
    </row>
    <row r="213" spans="1:8" ht="19.5">
      <c r="A213" s="608" t="s">
        <v>0</v>
      </c>
      <c r="B213" s="579" t="s">
        <v>128</v>
      </c>
      <c r="C213" s="609">
        <f>'Mo. Targets'!O209</f>
        <v>12</v>
      </c>
      <c r="D213" s="609">
        <f>'Mo. Accom'!O209</f>
        <v>0</v>
      </c>
      <c r="E213" s="581">
        <f>IFERROR(D213/C213,"-")</f>
        <v>0</v>
      </c>
      <c r="F213" s="667"/>
      <c r="H213" s="574" t="e">
        <f>IF(#REF!&gt;D213,#REF!-D213,"")</f>
        <v>#REF!</v>
      </c>
    </row>
    <row r="214" spans="1:8" ht="19.5">
      <c r="A214" s="608" t="s">
        <v>0</v>
      </c>
      <c r="B214" s="579" t="s">
        <v>129</v>
      </c>
      <c r="C214" s="609">
        <f>'Mo. Targets'!O210</f>
        <v>7</v>
      </c>
      <c r="D214" s="609">
        <f>'Mo. Accom'!O210</f>
        <v>0</v>
      </c>
      <c r="E214" s="581">
        <f>IFERROR(D214/C214,"-")</f>
        <v>0</v>
      </c>
      <c r="F214" s="690"/>
      <c r="H214" s="574" t="e">
        <f>IF(#REF!&gt;D214,#REF!-D214,"")</f>
        <v>#REF!</v>
      </c>
    </row>
    <row r="215" spans="1:8" ht="19.5">
      <c r="A215" s="608" t="s">
        <v>0</v>
      </c>
      <c r="B215" s="579" t="s">
        <v>130</v>
      </c>
      <c r="C215" s="609">
        <f>'Mo. Targets'!O211</f>
        <v>22</v>
      </c>
      <c r="D215" s="609">
        <f>'Mo. Accom'!O211</f>
        <v>0</v>
      </c>
      <c r="E215" s="581">
        <f>IFERROR(D215/C215,"-")</f>
        <v>0</v>
      </c>
      <c r="F215" s="667"/>
      <c r="H215" s="574" t="e">
        <f>IF(#REF!&gt;D215,#REF!-D215,"")</f>
        <v>#REF!</v>
      </c>
    </row>
    <row r="216" spans="1:8" ht="19.5">
      <c r="A216" s="658" t="s">
        <v>131</v>
      </c>
      <c r="B216" s="651"/>
      <c r="C216" s="659"/>
      <c r="D216" s="659"/>
      <c r="E216" s="659"/>
      <c r="F216" s="69"/>
      <c r="H216" s="574" t="e">
        <f>IF(#REF!&gt;D216,#REF!-D216,"")</f>
        <v>#REF!</v>
      </c>
    </row>
    <row r="217" spans="1:8" ht="19.5">
      <c r="A217" s="608" t="s">
        <v>0</v>
      </c>
      <c r="B217" s="579" t="s">
        <v>132</v>
      </c>
      <c r="C217" s="609">
        <f>'Mo. Targets'!O213</f>
        <v>20</v>
      </c>
      <c r="D217" s="609">
        <f>'Mo. Accom'!O213</f>
        <v>0</v>
      </c>
      <c r="E217" s="581">
        <f>IFERROR(D217/C217,"-")</f>
        <v>0</v>
      </c>
      <c r="F217" s="667"/>
      <c r="H217" s="574" t="e">
        <f>IF(#REF!&gt;D217,#REF!-D217,"")</f>
        <v>#REF!</v>
      </c>
    </row>
    <row r="218" spans="1:8" ht="19.5">
      <c r="A218" s="608" t="s">
        <v>0</v>
      </c>
      <c r="B218" s="579" t="s">
        <v>133</v>
      </c>
      <c r="C218" s="609">
        <f>'Mo. Targets'!O214</f>
        <v>2</v>
      </c>
      <c r="D218" s="609">
        <f>'Mo. Accom'!O214</f>
        <v>0</v>
      </c>
      <c r="E218" s="581">
        <f>IFERROR(D218/C218,"-")</f>
        <v>0</v>
      </c>
      <c r="F218" s="667"/>
      <c r="H218" s="574" t="e">
        <f>IF(#REF!&gt;D218,#REF!-D218,"")</f>
        <v>#REF!</v>
      </c>
    </row>
    <row r="219" spans="1:8" ht="19.5">
      <c r="A219" s="610" t="s">
        <v>0</v>
      </c>
      <c r="B219" s="611" t="s">
        <v>134</v>
      </c>
      <c r="C219" s="612">
        <f>'Mo. Targets'!O215</f>
        <v>4</v>
      </c>
      <c r="D219" s="612">
        <f>'Mo. Accom'!O215</f>
        <v>0</v>
      </c>
      <c r="E219" s="613">
        <f>IFERROR(D219/C219,"-")</f>
        <v>0</v>
      </c>
      <c r="F219" s="676"/>
      <c r="H219" s="574" t="e">
        <f>IF(#REF!&gt;D219,#REF!-D219,"")</f>
        <v>#REF!</v>
      </c>
    </row>
    <row r="220" spans="1:8" ht="19.5">
      <c r="A220" s="632" t="s">
        <v>135</v>
      </c>
      <c r="B220" s="651"/>
      <c r="C220" s="660"/>
      <c r="D220" s="660"/>
      <c r="E220" s="660"/>
      <c r="F220" s="69"/>
      <c r="H220" s="574" t="e">
        <f>IF(#REF!&gt;D220,#REF!-D220,"")</f>
        <v>#REF!</v>
      </c>
    </row>
    <row r="221" spans="1:8" ht="19.5">
      <c r="A221" s="655" t="s">
        <v>136</v>
      </c>
      <c r="B221" s="656"/>
      <c r="C221" s="657"/>
      <c r="D221" s="657"/>
      <c r="E221" s="657"/>
      <c r="F221" s="67"/>
      <c r="H221" s="574" t="e">
        <f>IF(#REF!&gt;D221,#REF!-D221,"")</f>
        <v>#REF!</v>
      </c>
    </row>
    <row r="222" spans="1:8" ht="19.5">
      <c r="A222" s="608" t="s">
        <v>0</v>
      </c>
      <c r="B222" s="579" t="s">
        <v>137</v>
      </c>
      <c r="C222" s="609">
        <f>'Mo. Targets'!O218</f>
        <v>0</v>
      </c>
      <c r="D222" s="609">
        <f>'Mo. Accom'!O218</f>
        <v>0</v>
      </c>
      <c r="E222" s="581" t="str">
        <f>IFERROR(D222/C222,"-")</f>
        <v>-</v>
      </c>
      <c r="F222" s="667"/>
      <c r="H222" s="574" t="e">
        <f>IF(#REF!&gt;D222,#REF!-D222,"")</f>
        <v>#REF!</v>
      </c>
    </row>
    <row r="223" spans="1:8" ht="19.5">
      <c r="A223" s="608" t="s">
        <v>0</v>
      </c>
      <c r="B223" s="579" t="s">
        <v>138</v>
      </c>
      <c r="C223" s="609">
        <f>'Mo. Targets'!O219</f>
        <v>0</v>
      </c>
      <c r="D223" s="609">
        <f>'Mo. Accom'!O219</f>
        <v>0</v>
      </c>
      <c r="E223" s="581" t="str">
        <f>IFERROR(D223/C223,"-")</f>
        <v>-</v>
      </c>
      <c r="F223" s="667"/>
      <c r="H223" s="574" t="e">
        <f>IF(#REF!&gt;D223,#REF!-D223,"")</f>
        <v>#REF!</v>
      </c>
    </row>
    <row r="224" spans="1:8" ht="19.5">
      <c r="A224" s="608" t="s">
        <v>0</v>
      </c>
      <c r="B224" s="579" t="s">
        <v>130</v>
      </c>
      <c r="C224" s="609">
        <f>'Mo. Targets'!O220</f>
        <v>0</v>
      </c>
      <c r="D224" s="609">
        <f>'Mo. Accom'!O220</f>
        <v>0</v>
      </c>
      <c r="E224" s="581" t="str">
        <f>IFERROR(D224/C224,"-")</f>
        <v>-</v>
      </c>
      <c r="F224" s="667"/>
      <c r="H224" s="574" t="e">
        <f>IF(#REF!&gt;D224,#REF!-D224,"")</f>
        <v>#REF!</v>
      </c>
    </row>
    <row r="225" spans="1:8" ht="19.5">
      <c r="A225" s="610" t="s">
        <v>0</v>
      </c>
      <c r="B225" s="611" t="s">
        <v>139</v>
      </c>
      <c r="C225" s="612">
        <f>'Mo. Targets'!O221</f>
        <v>0</v>
      </c>
      <c r="D225" s="612">
        <f>'Mo. Accom'!O221</f>
        <v>0</v>
      </c>
      <c r="E225" s="613" t="str">
        <f>IFERROR(D225/C225,"-")</f>
        <v>-</v>
      </c>
      <c r="F225" s="676"/>
      <c r="H225" s="574" t="e">
        <f>IF(#REF!&gt;D225,#REF!-D225,"")</f>
        <v>#REF!</v>
      </c>
    </row>
    <row r="226" spans="1:8" ht="19.5">
      <c r="A226" s="618" t="s">
        <v>140</v>
      </c>
      <c r="B226" s="651"/>
      <c r="C226" s="660"/>
      <c r="D226" s="660"/>
      <c r="E226" s="660"/>
      <c r="F226" s="69"/>
      <c r="H226" s="574" t="e">
        <f>IF(#REF!&gt;D226,#REF!-D226,"")</f>
        <v>#REF!</v>
      </c>
    </row>
    <row r="227" spans="1:8" ht="19.5">
      <c r="A227" s="661" t="s">
        <v>141</v>
      </c>
      <c r="B227" s="656"/>
      <c r="C227" s="616"/>
      <c r="D227" s="616"/>
      <c r="E227" s="616"/>
      <c r="F227" s="67"/>
      <c r="H227" s="574" t="e">
        <f>IF(#REF!&gt;D227,#REF!-D227,"")</f>
        <v>#REF!</v>
      </c>
    </row>
    <row r="228" spans="1:8" ht="19.5">
      <c r="A228" s="608" t="s">
        <v>0</v>
      </c>
      <c r="B228" s="579" t="s">
        <v>142</v>
      </c>
      <c r="C228" s="609">
        <f>'Mo. Targets'!O224</f>
        <v>4</v>
      </c>
      <c r="D228" s="609">
        <f>'Mo. Accom'!O224</f>
        <v>0</v>
      </c>
      <c r="E228" s="581">
        <f>IFERROR(D228/C228,"-")</f>
        <v>0</v>
      </c>
      <c r="F228" s="667"/>
      <c r="H228" s="574" t="e">
        <f>IF(#REF!&gt;D228,#REF!-D228,"")</f>
        <v>#REF!</v>
      </c>
    </row>
    <row r="229" spans="1:8" ht="19.5">
      <c r="A229" s="608" t="s">
        <v>0</v>
      </c>
      <c r="B229" s="579" t="s">
        <v>143</v>
      </c>
      <c r="C229" s="609">
        <f>'Mo. Targets'!O225</f>
        <v>4</v>
      </c>
      <c r="D229" s="609">
        <f>'Mo. Accom'!O225</f>
        <v>0</v>
      </c>
      <c r="E229" s="581">
        <f>IFERROR(D229/C229,"-")</f>
        <v>0</v>
      </c>
      <c r="F229" s="667"/>
      <c r="H229" s="574" t="e">
        <f>IF(#REF!&gt;D229,#REF!-D229,"")</f>
        <v>#REF!</v>
      </c>
    </row>
    <row r="230" spans="1:8" ht="19.5">
      <c r="A230" s="632" t="s">
        <v>144</v>
      </c>
      <c r="B230" s="651"/>
      <c r="C230" s="607"/>
      <c r="D230" s="607"/>
      <c r="E230" s="607"/>
      <c r="F230" s="69"/>
      <c r="H230" s="574" t="e">
        <f>IF(#REF!&gt;D230,#REF!-D230,"")</f>
        <v>#REF!</v>
      </c>
    </row>
    <row r="231" spans="1:8" ht="19.5">
      <c r="A231" s="608" t="s">
        <v>0</v>
      </c>
      <c r="B231" s="579" t="s">
        <v>145</v>
      </c>
      <c r="C231" s="609">
        <f>'Mo. Targets'!O227</f>
        <v>1</v>
      </c>
      <c r="D231" s="609">
        <f>'Mo. Accom'!O227</f>
        <v>0</v>
      </c>
      <c r="E231" s="581">
        <f>IFERROR(D231/C231,"-")</f>
        <v>0</v>
      </c>
      <c r="F231" s="667"/>
      <c r="H231" s="574" t="e">
        <f>IF(#REF!&gt;D231,#REF!-D231,"")</f>
        <v>#REF!</v>
      </c>
    </row>
    <row r="232" spans="1:8" ht="19.5">
      <c r="A232" s="632" t="s">
        <v>146</v>
      </c>
      <c r="B232" s="651"/>
      <c r="C232" s="607"/>
      <c r="D232" s="607"/>
      <c r="E232" s="607"/>
      <c r="F232" s="69"/>
      <c r="H232" s="574" t="e">
        <f>IF(#REF!&gt;D232,#REF!-D232,"")</f>
        <v>#REF!</v>
      </c>
    </row>
    <row r="233" spans="1:8" ht="19.5">
      <c r="A233" s="608" t="s">
        <v>0</v>
      </c>
      <c r="B233" s="579" t="s">
        <v>147</v>
      </c>
      <c r="C233" s="609">
        <f>'Mo. Targets'!O229</f>
        <v>0</v>
      </c>
      <c r="D233" s="609">
        <f>'Mo. Accom'!O229</f>
        <v>0</v>
      </c>
      <c r="E233" s="581" t="str">
        <f>IFERROR(D233/C233,"-")</f>
        <v>-</v>
      </c>
      <c r="F233" s="667"/>
      <c r="H233" s="574" t="e">
        <f>IF(#REF!&gt;D233,#REF!-D233,"")</f>
        <v>#REF!</v>
      </c>
    </row>
    <row r="234" spans="1:8" ht="19.5">
      <c r="A234" s="610" t="s">
        <v>0</v>
      </c>
      <c r="B234" s="611" t="s">
        <v>148</v>
      </c>
      <c r="C234" s="612">
        <f>'Mo. Targets'!O230</f>
        <v>0</v>
      </c>
      <c r="D234" s="612">
        <f>'Mo. Accom'!O230</f>
        <v>0</v>
      </c>
      <c r="E234" s="613" t="str">
        <f>IFERROR(D234/C234,"-")</f>
        <v>-</v>
      </c>
      <c r="F234" s="676"/>
      <c r="H234" s="574" t="e">
        <f>IF(#REF!&gt;D234,#REF!-D234,"")</f>
        <v>#REF!</v>
      </c>
    </row>
    <row r="235" spans="1:8" ht="19.5">
      <c r="A235" s="618" t="s">
        <v>149</v>
      </c>
      <c r="B235" s="651"/>
      <c r="C235" s="660"/>
      <c r="D235" s="660"/>
      <c r="E235" s="660"/>
      <c r="F235" s="69"/>
      <c r="H235" s="574" t="e">
        <f>IF(#REF!&gt;D235,#REF!-D235,"")</f>
        <v>#REF!</v>
      </c>
    </row>
    <row r="236" spans="1:8" ht="19.5">
      <c r="A236" s="661" t="s">
        <v>150</v>
      </c>
      <c r="B236" s="656"/>
      <c r="C236" s="616"/>
      <c r="D236" s="616"/>
      <c r="E236" s="616"/>
      <c r="F236" s="67"/>
      <c r="H236" s="574" t="e">
        <f>IF(#REF!&gt;D236,#REF!-D236,"")</f>
        <v>#REF!</v>
      </c>
    </row>
    <row r="237" spans="1:8" ht="19.5">
      <c r="A237" s="619" t="s">
        <v>0</v>
      </c>
      <c r="B237" s="588" t="s">
        <v>151</v>
      </c>
      <c r="C237" s="582"/>
      <c r="D237" s="582"/>
      <c r="E237" s="582"/>
      <c r="F237" s="668"/>
      <c r="H237" s="574" t="e">
        <f>IF(#REF!&gt;D237,#REF!-D237,"")</f>
        <v>#REF!</v>
      </c>
    </row>
    <row r="238" spans="1:8" ht="19.5">
      <c r="A238" s="608" t="s">
        <v>0</v>
      </c>
      <c r="B238" s="579" t="s">
        <v>152</v>
      </c>
      <c r="C238" s="609">
        <f>'Mo. Targets'!O234</f>
        <v>0</v>
      </c>
      <c r="D238" s="609">
        <f>'Mo. Accom'!O234</f>
        <v>0</v>
      </c>
      <c r="E238" s="581" t="str">
        <f>IFERROR(D238/C238,"-")</f>
        <v>-</v>
      </c>
      <c r="F238" s="667" t="s">
        <v>460</v>
      </c>
      <c r="H238" s="574" t="e">
        <f>IF(#REF!&gt;D238,#REF!-D238,"")</f>
        <v>#REF!</v>
      </c>
    </row>
    <row r="239" spans="1:8" ht="19.5">
      <c r="A239" s="608" t="s">
        <v>0</v>
      </c>
      <c r="B239" s="579" t="s">
        <v>153</v>
      </c>
      <c r="C239" s="609">
        <f>'Mo. Targets'!O235</f>
        <v>5</v>
      </c>
      <c r="D239" s="609">
        <f>'Mo. Accom'!O235</f>
        <v>0</v>
      </c>
      <c r="E239" s="581">
        <f>IFERROR(D239/C239,"-")</f>
        <v>0</v>
      </c>
      <c r="F239" s="667"/>
      <c r="H239" s="574" t="e">
        <f>IF(#REF!&gt;D239,#REF!-D239,"")</f>
        <v>#REF!</v>
      </c>
    </row>
    <row r="240" spans="1:8" ht="19.5">
      <c r="A240" s="610" t="s">
        <v>0</v>
      </c>
      <c r="B240" s="611" t="s">
        <v>154</v>
      </c>
      <c r="C240" s="612">
        <f>'Mo. Targets'!O236</f>
        <v>5</v>
      </c>
      <c r="D240" s="612">
        <f>'Mo. Accom'!O236</f>
        <v>0</v>
      </c>
      <c r="E240" s="613">
        <f>IFERROR(D240/C240,"-")</f>
        <v>0</v>
      </c>
      <c r="F240" s="676"/>
      <c r="H240" s="574" t="e">
        <f>IF(#REF!&gt;D240,#REF!-D240,"")</f>
        <v>#REF!</v>
      </c>
    </row>
    <row r="241" spans="1:8" ht="19.5">
      <c r="A241" s="618" t="s">
        <v>155</v>
      </c>
      <c r="B241" s="651"/>
      <c r="C241" s="660"/>
      <c r="D241" s="660"/>
      <c r="E241" s="660"/>
      <c r="F241" s="69"/>
      <c r="H241" s="574" t="e">
        <f>IF(#REF!&gt;D241,#REF!-D241,"")</f>
        <v>#REF!</v>
      </c>
    </row>
    <row r="242" spans="1:8" ht="19.5">
      <c r="A242" s="661" t="s">
        <v>156</v>
      </c>
      <c r="B242" s="656"/>
      <c r="C242" s="616"/>
      <c r="D242" s="616"/>
      <c r="E242" s="616"/>
      <c r="F242" s="67"/>
      <c r="H242" s="574" t="e">
        <f>IF(#REF!&gt;D242,#REF!-D242,"")</f>
        <v>#REF!</v>
      </c>
    </row>
    <row r="243" spans="1:8" ht="19.5">
      <c r="A243" s="608" t="s">
        <v>0</v>
      </c>
      <c r="B243" s="579" t="s">
        <v>157</v>
      </c>
      <c r="C243" s="609">
        <f>'Mo. Targets'!O239</f>
        <v>20</v>
      </c>
      <c r="D243" s="609">
        <f>'Mo. Accom'!O239</f>
        <v>0</v>
      </c>
      <c r="E243" s="581">
        <f>IFERROR(D243/C243,"-")</f>
        <v>0</v>
      </c>
      <c r="F243" s="667"/>
      <c r="H243" s="574" t="e">
        <f>IF(#REF!&gt;D243,#REF!-D243,"")</f>
        <v>#REF!</v>
      </c>
    </row>
    <row r="244" spans="1:8" thickBot="1">
      <c r="A244" s="662" t="s">
        <v>0</v>
      </c>
      <c r="B244" s="584" t="s">
        <v>158</v>
      </c>
      <c r="C244" s="663">
        <f>'Mo. Targets'!O240</f>
        <v>20</v>
      </c>
      <c r="D244" s="663">
        <f>'Mo. Accom'!O240</f>
        <v>0</v>
      </c>
      <c r="E244" s="596">
        <f>IFERROR(D244/C244,"-")</f>
        <v>0</v>
      </c>
      <c r="F244" s="669"/>
      <c r="H244" s="574" t="e">
        <f>IF(#REF!&gt;D244,#REF!-D244,"")</f>
        <v>#REF!</v>
      </c>
    </row>
    <row r="247" spans="1:8">
      <c r="A247" s="570" t="s">
        <v>246</v>
      </c>
      <c r="E247" s="694" t="s">
        <v>247</v>
      </c>
      <c r="F247" s="550"/>
    </row>
    <row r="248" spans="1:8">
      <c r="A248" s="570"/>
      <c r="E248" s="694"/>
      <c r="F248" s="684"/>
    </row>
    <row r="249" spans="1:8">
      <c r="A249" s="570"/>
      <c r="E249" s="694"/>
    </row>
    <row r="250" spans="1:8">
      <c r="A250" s="696" t="s">
        <v>250</v>
      </c>
      <c r="E250" s="695" t="s">
        <v>252</v>
      </c>
      <c r="F250" s="684"/>
    </row>
    <row r="251" spans="1:8">
      <c r="A251" s="570" t="s">
        <v>251</v>
      </c>
      <c r="E251" s="694" t="s">
        <v>267</v>
      </c>
    </row>
    <row r="252" spans="1:8">
      <c r="E252" s="570"/>
    </row>
  </sheetData>
  <mergeCells count="73">
    <mergeCell ref="A185:B185"/>
    <mergeCell ref="A189:B189"/>
    <mergeCell ref="A173:B173"/>
    <mergeCell ref="A176:B176"/>
    <mergeCell ref="A177:B177"/>
    <mergeCell ref="A179:B179"/>
    <mergeCell ref="A181:B181"/>
    <mergeCell ref="A183:B183"/>
    <mergeCell ref="A186:F186"/>
    <mergeCell ref="A149:B149"/>
    <mergeCell ref="A121:B121"/>
    <mergeCell ref="B124:F124"/>
    <mergeCell ref="A128:B128"/>
    <mergeCell ref="A134:B134"/>
    <mergeCell ref="A137:B137"/>
    <mergeCell ref="A140:B140"/>
    <mergeCell ref="A141:B141"/>
    <mergeCell ref="A143:B143"/>
    <mergeCell ref="A145:B145"/>
    <mergeCell ref="A147:B147"/>
    <mergeCell ref="A148:B148"/>
    <mergeCell ref="A120:B120"/>
    <mergeCell ref="A82:B82"/>
    <mergeCell ref="A84:B84"/>
    <mergeCell ref="A86:B86"/>
    <mergeCell ref="A88:B88"/>
    <mergeCell ref="A89:B89"/>
    <mergeCell ref="A90:B90"/>
    <mergeCell ref="A93:B93"/>
    <mergeCell ref="A94:B94"/>
    <mergeCell ref="A101:B101"/>
    <mergeCell ref="A103:B103"/>
    <mergeCell ref="A105:B105"/>
    <mergeCell ref="A80:B80"/>
    <mergeCell ref="A47:B47"/>
    <mergeCell ref="A60:B60"/>
    <mergeCell ref="A61:B61"/>
    <mergeCell ref="A64:B64"/>
    <mergeCell ref="A68:B68"/>
    <mergeCell ref="A71:B71"/>
    <mergeCell ref="A72:B72"/>
    <mergeCell ref="A73:B73"/>
    <mergeCell ref="A75:B75"/>
    <mergeCell ref="A78:B78"/>
    <mergeCell ref="A79:B79"/>
    <mergeCell ref="A41:B41"/>
    <mergeCell ref="A16:B16"/>
    <mergeCell ref="A18:B18"/>
    <mergeCell ref="A20:B20"/>
    <mergeCell ref="A26:B26"/>
    <mergeCell ref="A27:B27"/>
    <mergeCell ref="A28:B28"/>
    <mergeCell ref="A30:B30"/>
    <mergeCell ref="A32:B32"/>
    <mergeCell ref="A34:B34"/>
    <mergeCell ref="A37:B37"/>
    <mergeCell ref="A40:B40"/>
    <mergeCell ref="A14:B14"/>
    <mergeCell ref="A1:F1"/>
    <mergeCell ref="A3:F3"/>
    <mergeCell ref="A4:A5"/>
    <mergeCell ref="B4:B5"/>
    <mergeCell ref="A7:B7"/>
    <mergeCell ref="A8:B8"/>
    <mergeCell ref="A9:B9"/>
    <mergeCell ref="A10:B10"/>
    <mergeCell ref="A12:B12"/>
    <mergeCell ref="C4:C5"/>
    <mergeCell ref="D4:D5"/>
    <mergeCell ref="E4:E5"/>
    <mergeCell ref="F4:F5"/>
    <mergeCell ref="A2:F2"/>
    <mergeCell ref="A6:B6"/>
  </mergeCells>
  <conditionalFormatting sqref="H1 H4:H5 H7:H1048576">
    <cfRule type="cellIs" dxfId="3" priority="4" operator="between">
      <formula>1</formula>
      <formula>1000</formula>
    </cfRule>
  </conditionalFormatting>
  <conditionalFormatting sqref="H2">
    <cfRule type="cellIs" dxfId="2" priority="3" operator="between">
      <formula>1</formula>
      <formula>1000</formula>
    </cfRule>
  </conditionalFormatting>
  <conditionalFormatting sqref="H3">
    <cfRule type="cellIs" dxfId="1" priority="2" operator="between">
      <formula>1</formula>
      <formula>1000</formula>
    </cfRule>
  </conditionalFormatting>
  <conditionalFormatting sqref="H6">
    <cfRule type="cellIs" dxfId="0" priority="1" operator="between">
      <formula>1</formula>
      <formula>1000</formula>
    </cfRule>
  </conditionalFormatting>
  <hyperlinks>
    <hyperlink ref="F158" r:id="rId1"/>
  </hyperlinks>
  <printOptions horizontalCentered="1"/>
  <pageMargins left="0.15" right="0.15" top="0.5" bottom="0.5" header="0.3" footer="0.3"/>
  <pageSetup scale="50" orientation="landscape" horizontalDpi="300" verticalDpi="300" r:id="rId2"/>
  <headerFooter>
    <oddFooter>Page &amp;P of &amp;N</oddFooter>
  </headerFooter>
  <drawing r:id="rId3"/>
  <legacyDrawing r:id="rId4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LU!$A$1:$A$15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72"/>
  <sheetViews>
    <sheetView showGridLines="0" zoomScaleNormal="100" zoomScaleSheetLayoutView="100" workbookViewId="0">
      <pane ySplit="2" topLeftCell="A36" activePane="bottomLeft" state="frozen"/>
      <selection pane="bottomLeft" activeCell="J56" sqref="J56"/>
    </sheetView>
  </sheetViews>
  <sheetFormatPr defaultColWidth="9.140625" defaultRowHeight="15.75"/>
  <cols>
    <col min="1" max="1" width="3.7109375" style="705" customWidth="1"/>
    <col min="2" max="2" width="6.42578125" style="698" customWidth="1"/>
    <col min="3" max="3" width="31.5703125" style="698" customWidth="1"/>
    <col min="4" max="4" width="21" style="699" bestFit="1" customWidth="1"/>
    <col min="5" max="5" width="26.28515625" style="699" customWidth="1"/>
    <col min="6" max="6" width="24.140625" style="700" customWidth="1"/>
    <col min="7" max="7" width="32.7109375" style="700" customWidth="1"/>
    <col min="8" max="8" width="9.140625" style="698" customWidth="1"/>
    <col min="9" max="16384" width="9.140625" style="698"/>
  </cols>
  <sheetData>
    <row r="1" spans="1:8" ht="18.75">
      <c r="A1" s="697" t="s">
        <v>464</v>
      </c>
    </row>
    <row r="2" spans="1:8">
      <c r="A2" s="1079"/>
      <c r="B2" s="1079"/>
    </row>
    <row r="3" spans="1:8">
      <c r="A3" s="701"/>
    </row>
    <row r="4" spans="1:8" s="702" customFormat="1">
      <c r="A4" s="701" t="s">
        <v>432</v>
      </c>
      <c r="D4" s="703"/>
      <c r="E4" s="703"/>
      <c r="F4" s="704"/>
      <c r="G4" s="704"/>
    </row>
    <row r="5" spans="1:8" ht="18">
      <c r="B5" s="706" t="s">
        <v>448</v>
      </c>
      <c r="C5" s="706" t="s">
        <v>465</v>
      </c>
      <c r="D5" s="707" t="s">
        <v>433</v>
      </c>
      <c r="E5" s="708" t="s">
        <v>434</v>
      </c>
      <c r="F5" s="708" t="s">
        <v>466</v>
      </c>
      <c r="G5" s="708" t="s">
        <v>467</v>
      </c>
      <c r="H5" s="705"/>
    </row>
    <row r="6" spans="1:8" s="553" customFormat="1">
      <c r="A6" s="552"/>
      <c r="B6" s="709">
        <v>1</v>
      </c>
      <c r="C6" s="710"/>
      <c r="D6" s="711"/>
      <c r="E6" s="712"/>
      <c r="F6" s="712"/>
      <c r="G6" s="713"/>
    </row>
    <row r="7" spans="1:8" s="553" customFormat="1">
      <c r="A7" s="552"/>
      <c r="B7" s="709">
        <v>2</v>
      </c>
      <c r="C7" s="709"/>
      <c r="D7" s="711"/>
      <c r="E7" s="712"/>
      <c r="F7" s="712"/>
      <c r="G7" s="713"/>
    </row>
    <row r="8" spans="1:8" s="553" customFormat="1">
      <c r="A8" s="552"/>
      <c r="B8" s="709">
        <v>3</v>
      </c>
      <c r="C8" s="709"/>
      <c r="D8" s="711"/>
      <c r="E8" s="712"/>
      <c r="F8" s="712"/>
      <c r="G8" s="713"/>
    </row>
    <row r="9" spans="1:8" s="553" customFormat="1">
      <c r="A9" s="552"/>
      <c r="B9" s="709">
        <v>4</v>
      </c>
      <c r="C9" s="709"/>
      <c r="D9" s="711"/>
      <c r="E9" s="712"/>
      <c r="F9" s="712"/>
      <c r="G9" s="713"/>
    </row>
    <row r="10" spans="1:8" s="553" customFormat="1">
      <c r="A10" s="552"/>
      <c r="B10" s="709">
        <v>5</v>
      </c>
      <c r="C10" s="709"/>
      <c r="D10" s="711"/>
      <c r="E10" s="712"/>
      <c r="F10" s="712"/>
      <c r="G10" s="713"/>
    </row>
    <row r="11" spans="1:8" s="553" customFormat="1">
      <c r="A11" s="552"/>
      <c r="B11" s="709">
        <v>6</v>
      </c>
      <c r="C11" s="709"/>
      <c r="D11" s="711"/>
      <c r="E11" s="712"/>
      <c r="F11" s="712"/>
      <c r="G11" s="713"/>
    </row>
    <row r="12" spans="1:8">
      <c r="B12" s="709">
        <v>7</v>
      </c>
      <c r="C12" s="709"/>
      <c r="D12" s="711"/>
      <c r="E12" s="712"/>
      <c r="F12" s="712"/>
      <c r="G12" s="713"/>
    </row>
    <row r="13" spans="1:8">
      <c r="B13" s="709">
        <v>8</v>
      </c>
      <c r="C13" s="710"/>
      <c r="D13" s="711"/>
      <c r="E13" s="712"/>
      <c r="F13" s="712"/>
      <c r="G13" s="713"/>
    </row>
    <row r="14" spans="1:8">
      <c r="B14" s="714"/>
      <c r="C14" s="715"/>
      <c r="D14" s="716"/>
      <c r="E14" s="716"/>
      <c r="F14" s="717"/>
      <c r="G14" s="717"/>
    </row>
    <row r="15" spans="1:8" s="702" customFormat="1">
      <c r="A15" s="701" t="s">
        <v>435</v>
      </c>
      <c r="D15" s="703"/>
      <c r="E15" s="703"/>
      <c r="F15" s="704"/>
      <c r="G15" s="704"/>
    </row>
    <row r="16" spans="1:8" ht="18">
      <c r="B16" s="706" t="s">
        <v>448</v>
      </c>
      <c r="C16" s="706" t="s">
        <v>468</v>
      </c>
      <c r="D16" s="707" t="s">
        <v>433</v>
      </c>
      <c r="E16" s="708" t="s">
        <v>434</v>
      </c>
      <c r="F16" s="708" t="s">
        <v>466</v>
      </c>
      <c r="G16" s="708" t="s">
        <v>467</v>
      </c>
      <c r="H16" s="705"/>
    </row>
    <row r="17" spans="1:8" s="553" customFormat="1">
      <c r="A17" s="552"/>
      <c r="B17" s="709">
        <v>1</v>
      </c>
      <c r="C17" s="710"/>
      <c r="D17" s="711"/>
      <c r="E17" s="712"/>
      <c r="F17" s="712"/>
      <c r="G17" s="713"/>
    </row>
    <row r="18" spans="1:8" s="553" customFormat="1">
      <c r="A18" s="552"/>
      <c r="B18" s="709">
        <v>2</v>
      </c>
      <c r="C18" s="709"/>
      <c r="D18" s="711"/>
      <c r="E18" s="712"/>
      <c r="F18" s="712"/>
      <c r="G18" s="713"/>
    </row>
    <row r="19" spans="1:8" s="553" customFormat="1">
      <c r="A19" s="552"/>
      <c r="B19" s="709">
        <v>3</v>
      </c>
      <c r="C19" s="709"/>
      <c r="D19" s="711"/>
      <c r="E19" s="712"/>
      <c r="F19" s="712"/>
      <c r="G19" s="713"/>
    </row>
    <row r="20" spans="1:8" s="553" customFormat="1">
      <c r="A20" s="552"/>
      <c r="B20" s="709">
        <v>4</v>
      </c>
      <c r="C20" s="709"/>
      <c r="D20" s="711"/>
      <c r="E20" s="712"/>
      <c r="F20" s="712"/>
      <c r="G20" s="713"/>
    </row>
    <row r="21" spans="1:8" s="553" customFormat="1">
      <c r="A21" s="552"/>
      <c r="B21" s="709">
        <v>5</v>
      </c>
      <c r="C21" s="709"/>
      <c r="D21" s="711"/>
      <c r="E21" s="712"/>
      <c r="F21" s="712"/>
      <c r="G21" s="713"/>
    </row>
    <row r="22" spans="1:8" s="553" customFormat="1">
      <c r="A22" s="552"/>
      <c r="B22" s="709">
        <v>6</v>
      </c>
      <c r="C22" s="709"/>
      <c r="D22" s="711"/>
      <c r="E22" s="712"/>
      <c r="F22" s="712"/>
      <c r="G22" s="713"/>
    </row>
    <row r="23" spans="1:8">
      <c r="B23" s="709">
        <v>7</v>
      </c>
      <c r="C23" s="709"/>
      <c r="D23" s="711"/>
      <c r="E23" s="712"/>
      <c r="F23" s="712"/>
      <c r="G23" s="713"/>
    </row>
    <row r="24" spans="1:8">
      <c r="B24" s="709">
        <v>8</v>
      </c>
      <c r="C24" s="710"/>
      <c r="D24" s="711"/>
      <c r="E24" s="712"/>
      <c r="F24" s="712"/>
      <c r="G24" s="713"/>
    </row>
    <row r="26" spans="1:8" s="702" customFormat="1">
      <c r="A26" s="702" t="s">
        <v>436</v>
      </c>
      <c r="D26" s="703"/>
      <c r="E26" s="703"/>
      <c r="F26" s="704"/>
      <c r="G26" s="704"/>
    </row>
    <row r="27" spans="1:8" s="702" customFormat="1">
      <c r="A27" s="718" t="s">
        <v>437</v>
      </c>
      <c r="B27" s="702" t="s">
        <v>438</v>
      </c>
      <c r="D27" s="703"/>
      <c r="E27" s="703"/>
      <c r="F27" s="704"/>
      <c r="G27" s="704"/>
    </row>
    <row r="28" spans="1:8" ht="18">
      <c r="B28" s="706" t="s">
        <v>448</v>
      </c>
      <c r="C28" s="706" t="s">
        <v>469</v>
      </c>
      <c r="D28" s="707" t="s">
        <v>433</v>
      </c>
      <c r="E28" s="708" t="s">
        <v>434</v>
      </c>
      <c r="F28" s="708" t="s">
        <v>466</v>
      </c>
      <c r="G28" s="708" t="s">
        <v>467</v>
      </c>
      <c r="H28" s="705"/>
    </row>
    <row r="29" spans="1:8" s="553" customFormat="1">
      <c r="A29" s="552"/>
      <c r="B29" s="709">
        <v>1</v>
      </c>
      <c r="C29" s="710"/>
      <c r="D29" s="711"/>
      <c r="E29" s="712"/>
      <c r="F29" s="712"/>
      <c r="G29" s="713"/>
    </row>
    <row r="30" spans="1:8" s="553" customFormat="1">
      <c r="A30" s="552"/>
      <c r="B30" s="709">
        <v>2</v>
      </c>
      <c r="C30" s="709"/>
      <c r="D30" s="711"/>
      <c r="E30" s="712"/>
      <c r="F30" s="712"/>
      <c r="G30" s="713"/>
    </row>
    <row r="31" spans="1:8" s="553" customFormat="1">
      <c r="A31" s="552"/>
      <c r="B31" s="709">
        <v>3</v>
      </c>
      <c r="C31" s="709"/>
      <c r="D31" s="711"/>
      <c r="E31" s="712"/>
      <c r="F31" s="712"/>
      <c r="G31" s="713"/>
    </row>
    <row r="32" spans="1:8" s="553" customFormat="1">
      <c r="A32" s="552"/>
      <c r="B32" s="709">
        <v>4</v>
      </c>
      <c r="C32" s="709"/>
      <c r="D32" s="711"/>
      <c r="E32" s="712"/>
      <c r="F32" s="712"/>
      <c r="G32" s="713"/>
    </row>
    <row r="33" spans="1:8" s="553" customFormat="1">
      <c r="A33" s="552"/>
      <c r="B33" s="709">
        <v>5</v>
      </c>
      <c r="C33" s="709"/>
      <c r="D33" s="711"/>
      <c r="E33" s="712"/>
      <c r="F33" s="712"/>
      <c r="G33" s="713"/>
    </row>
    <row r="34" spans="1:8" s="553" customFormat="1">
      <c r="A34" s="552"/>
      <c r="B34" s="709">
        <v>6</v>
      </c>
      <c r="C34" s="709"/>
      <c r="D34" s="711"/>
      <c r="E34" s="712"/>
      <c r="F34" s="712"/>
      <c r="G34" s="713"/>
    </row>
    <row r="35" spans="1:8">
      <c r="B35" s="709">
        <v>7</v>
      </c>
      <c r="C35" s="709"/>
      <c r="D35" s="711"/>
      <c r="E35" s="712"/>
      <c r="F35" s="712"/>
      <c r="G35" s="713"/>
    </row>
    <row r="36" spans="1:8">
      <c r="B36" s="709">
        <v>8</v>
      </c>
      <c r="C36" s="710"/>
      <c r="D36" s="711"/>
      <c r="E36" s="712"/>
      <c r="F36" s="712"/>
      <c r="G36" s="713"/>
    </row>
    <row r="38" spans="1:8" s="702" customFormat="1">
      <c r="A38" s="718" t="s">
        <v>439</v>
      </c>
      <c r="B38" s="702" t="s">
        <v>440</v>
      </c>
      <c r="D38" s="703"/>
      <c r="E38" s="703"/>
      <c r="F38" s="704"/>
      <c r="G38" s="704"/>
    </row>
    <row r="39" spans="1:8" ht="18">
      <c r="B39" s="706" t="s">
        <v>448</v>
      </c>
      <c r="C39" s="706" t="s">
        <v>468</v>
      </c>
      <c r="D39" s="707" t="s">
        <v>433</v>
      </c>
      <c r="E39" s="708" t="s">
        <v>434</v>
      </c>
      <c r="F39" s="708" t="s">
        <v>466</v>
      </c>
      <c r="G39" s="708" t="s">
        <v>467</v>
      </c>
      <c r="H39" s="705"/>
    </row>
    <row r="40" spans="1:8" s="553" customFormat="1">
      <c r="A40" s="552"/>
      <c r="B40" s="709">
        <v>1</v>
      </c>
      <c r="C40" s="710"/>
      <c r="D40" s="711"/>
      <c r="E40" s="712"/>
      <c r="F40" s="712"/>
      <c r="G40" s="713"/>
    </row>
    <row r="41" spans="1:8" s="553" customFormat="1">
      <c r="A41" s="552"/>
      <c r="B41" s="709">
        <v>2</v>
      </c>
      <c r="C41" s="709"/>
      <c r="D41" s="711"/>
      <c r="E41" s="712"/>
      <c r="F41" s="712"/>
      <c r="G41" s="713"/>
    </row>
    <row r="42" spans="1:8" s="553" customFormat="1">
      <c r="A42" s="552"/>
      <c r="B42" s="709">
        <v>3</v>
      </c>
      <c r="C42" s="709"/>
      <c r="D42" s="711"/>
      <c r="E42" s="712"/>
      <c r="F42" s="712"/>
      <c r="G42" s="713"/>
    </row>
    <row r="43" spans="1:8" s="553" customFormat="1">
      <c r="A43" s="552"/>
      <c r="B43" s="709">
        <v>4</v>
      </c>
      <c r="C43" s="709"/>
      <c r="D43" s="711"/>
      <c r="E43" s="712"/>
      <c r="F43" s="712"/>
      <c r="G43" s="713"/>
    </row>
    <row r="44" spans="1:8" s="553" customFormat="1">
      <c r="A44" s="552"/>
      <c r="B44" s="709">
        <v>5</v>
      </c>
      <c r="C44" s="709"/>
      <c r="D44" s="711"/>
      <c r="E44" s="712"/>
      <c r="F44" s="712"/>
      <c r="G44" s="713"/>
    </row>
    <row r="45" spans="1:8" s="553" customFormat="1">
      <c r="A45" s="552"/>
      <c r="B45" s="709">
        <v>6</v>
      </c>
      <c r="C45" s="709"/>
      <c r="D45" s="711"/>
      <c r="E45" s="712"/>
      <c r="F45" s="712"/>
      <c r="G45" s="713"/>
    </row>
    <row r="46" spans="1:8">
      <c r="B46" s="709">
        <v>7</v>
      </c>
      <c r="C46" s="709"/>
      <c r="D46" s="711"/>
      <c r="E46" s="712"/>
      <c r="F46" s="712"/>
      <c r="G46" s="713"/>
    </row>
    <row r="47" spans="1:8">
      <c r="B47" s="709">
        <v>8</v>
      </c>
      <c r="C47" s="710"/>
      <c r="D47" s="711"/>
      <c r="E47" s="712"/>
      <c r="F47" s="712"/>
      <c r="G47" s="713"/>
    </row>
    <row r="48" spans="1:8">
      <c r="B48" s="714"/>
      <c r="C48" s="714"/>
      <c r="D48" s="716"/>
      <c r="E48" s="716"/>
      <c r="F48" s="717"/>
      <c r="G48" s="717"/>
    </row>
    <row r="49" spans="1:8" s="702" customFormat="1">
      <c r="A49" s="718" t="s">
        <v>441</v>
      </c>
      <c r="B49" s="702" t="s">
        <v>442</v>
      </c>
      <c r="D49" s="703"/>
      <c r="E49" s="703"/>
      <c r="F49" s="704"/>
      <c r="G49" s="704"/>
    </row>
    <row r="50" spans="1:8" ht="18">
      <c r="B50" s="706" t="s">
        <v>448</v>
      </c>
      <c r="C50" s="706" t="s">
        <v>470</v>
      </c>
      <c r="D50" s="707" t="s">
        <v>433</v>
      </c>
      <c r="E50" s="708" t="s">
        <v>434</v>
      </c>
      <c r="F50" s="708" t="s">
        <v>466</v>
      </c>
      <c r="G50" s="708" t="s">
        <v>467</v>
      </c>
      <c r="H50" s="705"/>
    </row>
    <row r="51" spans="1:8" s="553" customFormat="1">
      <c r="A51" s="552"/>
      <c r="B51" s="709">
        <v>1</v>
      </c>
      <c r="C51" s="710"/>
      <c r="D51" s="711"/>
      <c r="E51" s="712"/>
      <c r="F51" s="712"/>
      <c r="G51" s="713"/>
    </row>
    <row r="52" spans="1:8" s="553" customFormat="1">
      <c r="A52" s="552"/>
      <c r="B52" s="709">
        <v>2</v>
      </c>
      <c r="C52" s="709"/>
      <c r="D52" s="711"/>
      <c r="E52" s="712"/>
      <c r="F52" s="712"/>
      <c r="G52" s="713"/>
    </row>
    <row r="53" spans="1:8" s="553" customFormat="1">
      <c r="A53" s="552"/>
      <c r="B53" s="709">
        <v>3</v>
      </c>
      <c r="C53" s="709"/>
      <c r="D53" s="711"/>
      <c r="E53" s="712"/>
      <c r="F53" s="712"/>
      <c r="G53" s="713"/>
    </row>
    <row r="54" spans="1:8" s="553" customFormat="1">
      <c r="A54" s="552"/>
      <c r="B54" s="709">
        <v>4</v>
      </c>
      <c r="C54" s="709"/>
      <c r="D54" s="711"/>
      <c r="E54" s="712"/>
      <c r="F54" s="712"/>
      <c r="G54" s="713"/>
    </row>
    <row r="55" spans="1:8" s="553" customFormat="1">
      <c r="A55" s="552"/>
      <c r="B55" s="709">
        <v>5</v>
      </c>
      <c r="C55" s="709"/>
      <c r="D55" s="711"/>
      <c r="E55" s="712"/>
      <c r="F55" s="712"/>
      <c r="G55" s="713"/>
    </row>
    <row r="56" spans="1:8" s="553" customFormat="1">
      <c r="A56" s="552"/>
      <c r="B56" s="709">
        <v>6</v>
      </c>
      <c r="C56" s="709"/>
      <c r="D56" s="711"/>
      <c r="E56" s="712"/>
      <c r="F56" s="712"/>
      <c r="G56" s="713"/>
    </row>
    <row r="57" spans="1:8">
      <c r="B57" s="709">
        <v>7</v>
      </c>
      <c r="C57" s="709"/>
      <c r="D57" s="711"/>
      <c r="E57" s="712"/>
      <c r="F57" s="712"/>
      <c r="G57" s="713"/>
    </row>
    <row r="58" spans="1:8">
      <c r="B58" s="709">
        <v>8</v>
      </c>
      <c r="C58" s="710"/>
      <c r="D58" s="711"/>
      <c r="E58" s="712"/>
      <c r="F58" s="712"/>
      <c r="G58" s="713"/>
    </row>
    <row r="60" spans="1:8" s="702" customFormat="1">
      <c r="A60" s="701" t="s">
        <v>443</v>
      </c>
      <c r="D60" s="703"/>
      <c r="E60" s="703"/>
      <c r="F60" s="704"/>
      <c r="G60" s="704"/>
    </row>
    <row r="61" spans="1:8" ht="36">
      <c r="B61" s="706" t="s">
        <v>448</v>
      </c>
      <c r="C61" s="706"/>
      <c r="D61" s="707" t="s">
        <v>433</v>
      </c>
      <c r="E61" s="708"/>
      <c r="F61" s="708" t="s">
        <v>444</v>
      </c>
      <c r="G61" s="708" t="s">
        <v>471</v>
      </c>
      <c r="H61" s="705"/>
    </row>
    <row r="62" spans="1:8" s="553" customFormat="1" ht="15" customHeight="1">
      <c r="A62" s="552"/>
      <c r="B62" s="709">
        <v>1</v>
      </c>
      <c r="C62" s="710"/>
      <c r="D62" s="711"/>
      <c r="E62" s="712"/>
      <c r="F62" s="712"/>
      <c r="G62" s="713"/>
    </row>
    <row r="63" spans="1:8" s="553" customFormat="1">
      <c r="A63" s="552"/>
      <c r="B63" s="709">
        <v>2</v>
      </c>
      <c r="C63" s="709"/>
      <c r="D63" s="711"/>
      <c r="E63" s="712"/>
      <c r="F63" s="712"/>
      <c r="G63" s="713"/>
    </row>
    <row r="64" spans="1:8" s="553" customFormat="1">
      <c r="A64" s="552"/>
      <c r="B64" s="709">
        <v>3</v>
      </c>
      <c r="C64" s="709"/>
      <c r="D64" s="711"/>
      <c r="E64" s="712"/>
      <c r="F64" s="712"/>
      <c r="G64" s="713"/>
    </row>
    <row r="65" spans="1:8" s="553" customFormat="1">
      <c r="A65" s="552"/>
      <c r="B65" s="709">
        <v>4</v>
      </c>
      <c r="C65" s="709"/>
      <c r="D65" s="711"/>
      <c r="E65" s="712"/>
      <c r="F65" s="712"/>
      <c r="G65" s="713"/>
    </row>
    <row r="67" spans="1:8" s="702" customFormat="1">
      <c r="A67" s="701" t="s">
        <v>445</v>
      </c>
      <c r="D67" s="703"/>
      <c r="E67" s="703"/>
      <c r="F67" s="704"/>
      <c r="G67" s="704"/>
    </row>
    <row r="68" spans="1:8" ht="18">
      <c r="B68" s="706" t="s">
        <v>448</v>
      </c>
      <c r="C68" s="706"/>
      <c r="D68" s="707" t="s">
        <v>433</v>
      </c>
      <c r="E68" s="708"/>
      <c r="F68" s="708" t="s">
        <v>446</v>
      </c>
      <c r="G68" s="708" t="s">
        <v>447</v>
      </c>
      <c r="H68" s="705"/>
    </row>
    <row r="69" spans="1:8" s="553" customFormat="1">
      <c r="A69" s="552"/>
      <c r="B69" s="709">
        <v>1</v>
      </c>
      <c r="C69" s="710"/>
      <c r="D69" s="711"/>
      <c r="E69" s="712"/>
      <c r="F69" s="712"/>
      <c r="G69" s="713"/>
    </row>
    <row r="70" spans="1:8" s="553" customFormat="1">
      <c r="A70" s="552"/>
      <c r="B70" s="709">
        <v>2</v>
      </c>
      <c r="C70" s="709"/>
      <c r="D70" s="711"/>
      <c r="E70" s="712"/>
      <c r="F70" s="712"/>
      <c r="G70" s="713"/>
    </row>
    <row r="71" spans="1:8" s="553" customFormat="1">
      <c r="A71" s="552"/>
      <c r="B71" s="709">
        <v>3</v>
      </c>
      <c r="C71" s="709"/>
      <c r="D71" s="711"/>
      <c r="E71" s="712"/>
      <c r="F71" s="712"/>
      <c r="G71" s="713"/>
    </row>
    <row r="72" spans="1:8" s="553" customFormat="1">
      <c r="A72" s="552"/>
      <c r="B72" s="709">
        <v>4</v>
      </c>
      <c r="C72" s="709"/>
      <c r="D72" s="711"/>
      <c r="E72" s="712"/>
      <c r="F72" s="712"/>
      <c r="G72" s="713"/>
    </row>
  </sheetData>
  <mergeCells count="1">
    <mergeCell ref="A2:B2"/>
  </mergeCells>
  <pageMargins left="0.25" right="0.25" top="0.5" bottom="0.25" header="0.3" footer="0.05"/>
  <pageSetup paperSize="9" scale="6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38"/>
  <sheetViews>
    <sheetView showGridLines="0" tabSelected="1" zoomScale="85" zoomScaleNormal="85" zoomScaleSheetLayoutView="85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W161" sqref="W161"/>
    </sheetView>
  </sheetViews>
  <sheetFormatPr defaultColWidth="20.42578125" defaultRowHeight="17.25"/>
  <cols>
    <col min="1" max="1" width="10.140625" style="3" customWidth="1"/>
    <col min="2" max="2" width="85.85546875" style="84" customWidth="1"/>
    <col min="3" max="18" width="10.7109375" style="84" hidden="1" customWidth="1"/>
    <col min="19" max="20" width="8.42578125" style="3" customWidth="1"/>
    <col min="21" max="21" width="9.5703125" style="3" customWidth="1"/>
    <col min="22" max="23" width="8.42578125" style="88" customWidth="1"/>
    <col min="24" max="25" width="8.42578125" style="3" customWidth="1"/>
    <col min="26" max="26" width="9.5703125" style="3" customWidth="1"/>
    <col min="27" max="27" width="46.140625" style="795" customWidth="1"/>
    <col min="28" max="28" width="5" style="3" customWidth="1"/>
    <col min="29" max="16384" width="20.42578125" style="3"/>
  </cols>
  <sheetData>
    <row r="1" spans="1:27" ht="30" customHeight="1">
      <c r="A1" s="1082" t="s">
        <v>600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</row>
    <row r="2" spans="1:27" ht="18" thickBot="1">
      <c r="A2" s="1083" t="s">
        <v>166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83"/>
    </row>
    <row r="3" spans="1:27" ht="18" customHeight="1" thickBot="1">
      <c r="A3" s="1084" t="s">
        <v>159</v>
      </c>
      <c r="B3" s="1084" t="s">
        <v>160</v>
      </c>
      <c r="C3" s="1094" t="s">
        <v>1</v>
      </c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  <c r="R3" s="1095"/>
      <c r="S3" s="1095"/>
      <c r="T3" s="1095"/>
      <c r="U3" s="1096"/>
      <c r="V3" s="1086" t="s">
        <v>177</v>
      </c>
      <c r="W3" s="1086"/>
      <c r="X3" s="1086"/>
      <c r="Y3" s="1086"/>
      <c r="Z3" s="1086"/>
      <c r="AA3" s="1086"/>
    </row>
    <row r="4" spans="1:27" ht="36.75" customHeight="1" thickBot="1">
      <c r="A4" s="1085"/>
      <c r="B4" s="1085"/>
      <c r="C4" s="807" t="s">
        <v>254</v>
      </c>
      <c r="D4" s="807" t="s">
        <v>255</v>
      </c>
      <c r="E4" s="807" t="s">
        <v>256</v>
      </c>
      <c r="F4" s="807" t="s">
        <v>497</v>
      </c>
      <c r="G4" s="807" t="s">
        <v>257</v>
      </c>
      <c r="H4" s="807" t="s">
        <v>258</v>
      </c>
      <c r="I4" s="807" t="s">
        <v>498</v>
      </c>
      <c r="J4" s="807" t="s">
        <v>499</v>
      </c>
      <c r="K4" s="807" t="s">
        <v>500</v>
      </c>
      <c r="L4" s="807" t="s">
        <v>261</v>
      </c>
      <c r="M4" s="807" t="s">
        <v>453</v>
      </c>
      <c r="N4" s="807" t="s">
        <v>501</v>
      </c>
      <c r="O4" s="807" t="s">
        <v>263</v>
      </c>
      <c r="P4" s="807" t="s">
        <v>264</v>
      </c>
      <c r="Q4" s="807" t="s">
        <v>265</v>
      </c>
      <c r="R4" s="807" t="s">
        <v>502</v>
      </c>
      <c r="S4" s="807" t="s">
        <v>178</v>
      </c>
      <c r="T4" s="807" t="s">
        <v>179</v>
      </c>
      <c r="U4" s="807" t="s">
        <v>2</v>
      </c>
      <c r="V4" s="741" t="s">
        <v>178</v>
      </c>
      <c r="W4" s="741" t="s">
        <v>179</v>
      </c>
      <c r="X4" s="741" t="s">
        <v>180</v>
      </c>
      <c r="Y4" s="741" t="s">
        <v>181</v>
      </c>
      <c r="Z4" s="741" t="s">
        <v>182</v>
      </c>
      <c r="AA4" s="741" t="s">
        <v>249</v>
      </c>
    </row>
    <row r="5" spans="1:27" ht="7.5" customHeight="1" thickBot="1">
      <c r="A5" s="562"/>
      <c r="B5" s="740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563"/>
      <c r="T5" s="563"/>
      <c r="U5" s="563"/>
      <c r="V5" s="563"/>
      <c r="W5" s="563"/>
      <c r="X5" s="563"/>
      <c r="Y5" s="563"/>
      <c r="Z5" s="563"/>
      <c r="AA5" s="564"/>
    </row>
    <row r="6" spans="1:27" ht="18" thickBot="1">
      <c r="A6" s="1087" t="s">
        <v>183</v>
      </c>
      <c r="B6" s="1088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736"/>
      <c r="T6" s="736"/>
      <c r="U6" s="736"/>
      <c r="V6" s="742"/>
      <c r="W6" s="742"/>
      <c r="X6" s="736"/>
      <c r="Y6" s="736"/>
      <c r="Z6" s="736"/>
      <c r="AA6" s="775"/>
    </row>
    <row r="7" spans="1:27" ht="18" thickBot="1">
      <c r="A7" s="1089" t="s">
        <v>184</v>
      </c>
      <c r="B7" s="1090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736"/>
      <c r="T7" s="736"/>
      <c r="U7" s="736"/>
      <c r="V7" s="742"/>
      <c r="W7" s="742"/>
      <c r="X7" s="736"/>
      <c r="Y7" s="736"/>
      <c r="Z7" s="736"/>
      <c r="AA7" s="775"/>
    </row>
    <row r="8" spans="1:27" ht="18" thickBot="1">
      <c r="A8" s="939" t="s">
        <v>185</v>
      </c>
      <c r="B8" s="1091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36"/>
      <c r="T8" s="736"/>
      <c r="U8" s="736"/>
      <c r="V8" s="742"/>
      <c r="W8" s="742"/>
      <c r="X8" s="736"/>
      <c r="Y8" s="736"/>
      <c r="Z8" s="736"/>
      <c r="AA8" s="775"/>
    </row>
    <row r="9" spans="1:27">
      <c r="A9" s="1092" t="s">
        <v>186</v>
      </c>
      <c r="B9" s="1093"/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31"/>
      <c r="T9" s="31"/>
      <c r="U9" s="31"/>
      <c r="V9" s="743"/>
      <c r="W9" s="743"/>
      <c r="X9" s="31"/>
      <c r="Y9" s="31"/>
      <c r="Z9" s="31"/>
      <c r="AA9" s="776"/>
    </row>
    <row r="10" spans="1:27">
      <c r="A10" s="11"/>
      <c r="B10" s="9" t="s">
        <v>187</v>
      </c>
      <c r="C10" s="817">
        <v>1</v>
      </c>
      <c r="D10" s="817">
        <v>1</v>
      </c>
      <c r="E10" s="818">
        <v>1</v>
      </c>
      <c r="F10" s="819">
        <f>SUM(C10:E10)</f>
        <v>3</v>
      </c>
      <c r="G10" s="817">
        <v>1</v>
      </c>
      <c r="H10" s="817">
        <v>1</v>
      </c>
      <c r="I10" s="818">
        <v>1</v>
      </c>
      <c r="J10" s="819">
        <f>SUM(G10:I10)</f>
        <v>3</v>
      </c>
      <c r="K10" s="817">
        <v>1</v>
      </c>
      <c r="L10" s="817">
        <v>1</v>
      </c>
      <c r="M10" s="818">
        <v>1</v>
      </c>
      <c r="N10" s="819">
        <f>SUM(K10:M10)</f>
        <v>3</v>
      </c>
      <c r="O10" s="817">
        <v>1</v>
      </c>
      <c r="P10" s="817">
        <v>1</v>
      </c>
      <c r="Q10" s="818">
        <v>1</v>
      </c>
      <c r="R10" s="819">
        <f>SUM(O10:Q10)</f>
        <v>3</v>
      </c>
      <c r="S10" s="36">
        <v>1</v>
      </c>
      <c r="T10" s="12">
        <v>3</v>
      </c>
      <c r="U10" s="12">
        <f>+F10+J10+N10+R10</f>
        <v>12</v>
      </c>
      <c r="V10" s="737">
        <v>1</v>
      </c>
      <c r="W10" s="737">
        <v>3</v>
      </c>
      <c r="X10" s="13">
        <f>IFERROR(V10/S10,"-")</f>
        <v>1</v>
      </c>
      <c r="Y10" s="13">
        <f>IFERROR(W10/T10,"-")</f>
        <v>1</v>
      </c>
      <c r="Z10" s="13">
        <f>IFERROR(W10/U10,"-")</f>
        <v>0.25</v>
      </c>
      <c r="AA10" s="777"/>
    </row>
    <row r="11" spans="1:27">
      <c r="A11" s="1080" t="s">
        <v>188</v>
      </c>
      <c r="B11" s="1081"/>
      <c r="C11" s="820"/>
      <c r="D11" s="820"/>
      <c r="E11" s="820"/>
      <c r="F11" s="821"/>
      <c r="G11" s="820"/>
      <c r="H11" s="820"/>
      <c r="I11" s="820"/>
      <c r="J11" s="821"/>
      <c r="K11" s="820"/>
      <c r="L11" s="820"/>
      <c r="M11" s="820"/>
      <c r="N11" s="821"/>
      <c r="O11" s="820"/>
      <c r="P11" s="820"/>
      <c r="Q11" s="820"/>
      <c r="R11" s="810"/>
      <c r="S11" s="30"/>
      <c r="T11" s="30"/>
      <c r="U11" s="30"/>
      <c r="V11" s="744"/>
      <c r="W11" s="744"/>
      <c r="X11" s="30"/>
      <c r="Y11" s="30"/>
      <c r="Z11" s="30"/>
      <c r="AA11" s="778"/>
    </row>
    <row r="12" spans="1:27">
      <c r="A12" s="11"/>
      <c r="B12" s="9" t="s">
        <v>187</v>
      </c>
      <c r="C12" s="817">
        <v>1</v>
      </c>
      <c r="D12" s="817">
        <v>1</v>
      </c>
      <c r="E12" s="818">
        <v>1</v>
      </c>
      <c r="F12" s="819">
        <f>SUM(C12:E12)</f>
        <v>3</v>
      </c>
      <c r="G12" s="817">
        <v>1</v>
      </c>
      <c r="H12" s="817">
        <v>1</v>
      </c>
      <c r="I12" s="818">
        <v>1</v>
      </c>
      <c r="J12" s="819">
        <f>SUM(G12:I12)</f>
        <v>3</v>
      </c>
      <c r="K12" s="817">
        <v>1</v>
      </c>
      <c r="L12" s="817">
        <v>1</v>
      </c>
      <c r="M12" s="818">
        <v>1</v>
      </c>
      <c r="N12" s="819">
        <f>SUM(K12:M12)</f>
        <v>3</v>
      </c>
      <c r="O12" s="817">
        <v>1</v>
      </c>
      <c r="P12" s="817">
        <v>1</v>
      </c>
      <c r="Q12" s="818">
        <v>1</v>
      </c>
      <c r="R12" s="819">
        <f>SUM(O12:Q12)</f>
        <v>3</v>
      </c>
      <c r="S12" s="36">
        <v>1</v>
      </c>
      <c r="T12" s="12">
        <v>3</v>
      </c>
      <c r="U12" s="12">
        <f>+F12+J12+N12+R12</f>
        <v>12</v>
      </c>
      <c r="V12" s="737">
        <v>1</v>
      </c>
      <c r="W12" s="737">
        <v>3</v>
      </c>
      <c r="X12" s="13">
        <f>IFERROR(V12/S12,"-")</f>
        <v>1</v>
      </c>
      <c r="Y12" s="13">
        <f>IFERROR(W12/T12,"-")</f>
        <v>1</v>
      </c>
      <c r="Z12" s="13">
        <f>IFERROR(W12/U12,"-")</f>
        <v>0.25</v>
      </c>
      <c r="AA12" s="777"/>
    </row>
    <row r="13" spans="1:27">
      <c r="A13" s="1080" t="s">
        <v>189</v>
      </c>
      <c r="B13" s="1081"/>
      <c r="C13" s="820"/>
      <c r="D13" s="820"/>
      <c r="E13" s="820"/>
      <c r="F13" s="821"/>
      <c r="G13" s="820"/>
      <c r="H13" s="820"/>
      <c r="I13" s="820"/>
      <c r="J13" s="821"/>
      <c r="K13" s="820"/>
      <c r="L13" s="820"/>
      <c r="M13" s="820"/>
      <c r="N13" s="821"/>
      <c r="O13" s="820"/>
      <c r="P13" s="820"/>
      <c r="Q13" s="820"/>
      <c r="R13" s="810"/>
      <c r="S13" s="30"/>
      <c r="T13" s="30"/>
      <c r="U13" s="30"/>
      <c r="V13" s="744"/>
      <c r="W13" s="744"/>
      <c r="X13" s="30"/>
      <c r="Y13" s="30"/>
      <c r="Z13" s="30"/>
      <c r="AA13" s="778"/>
    </row>
    <row r="14" spans="1:27">
      <c r="A14" s="11"/>
      <c r="B14" s="9" t="s">
        <v>187</v>
      </c>
      <c r="C14" s="817">
        <v>1</v>
      </c>
      <c r="D14" s="817">
        <v>1</v>
      </c>
      <c r="E14" s="818">
        <v>1</v>
      </c>
      <c r="F14" s="819">
        <f>SUM(C14:E14)</f>
        <v>3</v>
      </c>
      <c r="G14" s="817">
        <v>1</v>
      </c>
      <c r="H14" s="817">
        <v>1</v>
      </c>
      <c r="I14" s="818">
        <v>1</v>
      </c>
      <c r="J14" s="819">
        <f>SUM(G14:I14)</f>
        <v>3</v>
      </c>
      <c r="K14" s="817">
        <v>1</v>
      </c>
      <c r="L14" s="817">
        <v>1</v>
      </c>
      <c r="M14" s="818">
        <v>1</v>
      </c>
      <c r="N14" s="819">
        <f>SUM(K14:M14)</f>
        <v>3</v>
      </c>
      <c r="O14" s="817">
        <v>1</v>
      </c>
      <c r="P14" s="817">
        <v>1</v>
      </c>
      <c r="Q14" s="818">
        <v>1</v>
      </c>
      <c r="R14" s="819">
        <f>SUM(O14:Q14)</f>
        <v>3</v>
      </c>
      <c r="S14" s="36">
        <v>1</v>
      </c>
      <c r="T14" s="12">
        <v>3</v>
      </c>
      <c r="U14" s="12">
        <f>+F14+J14+N14+R14</f>
        <v>12</v>
      </c>
      <c r="V14" s="737">
        <v>1</v>
      </c>
      <c r="W14" s="737">
        <v>3</v>
      </c>
      <c r="X14" s="13">
        <f>IFERROR(V14/S14,"-")</f>
        <v>1</v>
      </c>
      <c r="Y14" s="13">
        <f>IFERROR(W14/T14,"-")</f>
        <v>1</v>
      </c>
      <c r="Z14" s="13">
        <f>IFERROR(W14/U14,"-")</f>
        <v>0.25</v>
      </c>
      <c r="AA14" s="777"/>
    </row>
    <row r="15" spans="1:27">
      <c r="A15" s="1080" t="s">
        <v>190</v>
      </c>
      <c r="B15" s="1081"/>
      <c r="C15" s="820"/>
      <c r="D15" s="820"/>
      <c r="E15" s="820"/>
      <c r="F15" s="821"/>
      <c r="G15" s="820"/>
      <c r="H15" s="820"/>
      <c r="I15" s="820"/>
      <c r="J15" s="821"/>
      <c r="K15" s="820"/>
      <c r="L15" s="820"/>
      <c r="M15" s="820"/>
      <c r="N15" s="821"/>
      <c r="O15" s="820"/>
      <c r="P15" s="820"/>
      <c r="Q15" s="820"/>
      <c r="R15" s="810"/>
      <c r="S15" s="30"/>
      <c r="T15" s="30"/>
      <c r="U15" s="30"/>
      <c r="V15" s="744"/>
      <c r="W15" s="744"/>
      <c r="X15" s="30"/>
      <c r="Y15" s="30"/>
      <c r="Z15" s="30"/>
      <c r="AA15" s="778"/>
    </row>
    <row r="16" spans="1:27">
      <c r="A16" s="11"/>
      <c r="B16" s="9" t="s">
        <v>192</v>
      </c>
      <c r="C16" s="817">
        <v>1</v>
      </c>
      <c r="D16" s="817">
        <v>1</v>
      </c>
      <c r="E16" s="818">
        <v>1</v>
      </c>
      <c r="F16" s="819">
        <f>SUM(C16:E16)</f>
        <v>3</v>
      </c>
      <c r="G16" s="817">
        <v>1</v>
      </c>
      <c r="H16" s="817">
        <v>1</v>
      </c>
      <c r="I16" s="818">
        <v>1</v>
      </c>
      <c r="J16" s="819">
        <f>SUM(G16:I16)</f>
        <v>3</v>
      </c>
      <c r="K16" s="817">
        <v>1</v>
      </c>
      <c r="L16" s="817">
        <v>1</v>
      </c>
      <c r="M16" s="818">
        <v>1</v>
      </c>
      <c r="N16" s="819">
        <f>SUM(K16:M16)</f>
        <v>3</v>
      </c>
      <c r="O16" s="817">
        <v>1</v>
      </c>
      <c r="P16" s="817">
        <v>1</v>
      </c>
      <c r="Q16" s="818">
        <v>1</v>
      </c>
      <c r="R16" s="819">
        <f>SUM(O16:Q16)</f>
        <v>3</v>
      </c>
      <c r="S16" s="36">
        <v>1</v>
      </c>
      <c r="T16" s="12">
        <v>3</v>
      </c>
      <c r="U16" s="12">
        <f>+F16+J16+N16+R16</f>
        <v>12</v>
      </c>
      <c r="V16" s="737">
        <v>1</v>
      </c>
      <c r="W16" s="737">
        <v>3</v>
      </c>
      <c r="X16" s="13">
        <f>IFERROR(V16/S16,"-")</f>
        <v>1</v>
      </c>
      <c r="Y16" s="13">
        <f>IFERROR(W16/T16,"-")</f>
        <v>1</v>
      </c>
      <c r="Z16" s="13">
        <f>IFERROR(W16/U16,"-")</f>
        <v>0.25</v>
      </c>
      <c r="AA16" s="777"/>
    </row>
    <row r="17" spans="1:27">
      <c r="A17" s="1080" t="s">
        <v>191</v>
      </c>
      <c r="B17" s="1081"/>
      <c r="C17" s="820"/>
      <c r="D17" s="820"/>
      <c r="E17" s="820"/>
      <c r="F17" s="821"/>
      <c r="G17" s="820"/>
      <c r="H17" s="820"/>
      <c r="I17" s="820"/>
      <c r="J17" s="821"/>
      <c r="K17" s="820"/>
      <c r="L17" s="820"/>
      <c r="M17" s="820"/>
      <c r="N17" s="821"/>
      <c r="O17" s="820"/>
      <c r="P17" s="820"/>
      <c r="Q17" s="820"/>
      <c r="R17" s="810"/>
      <c r="S17" s="30"/>
      <c r="T17" s="30"/>
      <c r="U17" s="30"/>
      <c r="V17" s="744"/>
      <c r="W17" s="744"/>
      <c r="X17" s="30"/>
      <c r="Y17" s="30"/>
      <c r="Z17" s="30"/>
      <c r="AA17" s="778"/>
    </row>
    <row r="18" spans="1:27">
      <c r="A18" s="11"/>
      <c r="B18" s="9" t="s">
        <v>187</v>
      </c>
      <c r="C18" s="817">
        <v>1</v>
      </c>
      <c r="D18" s="817">
        <v>1</v>
      </c>
      <c r="E18" s="818">
        <v>1</v>
      </c>
      <c r="F18" s="819">
        <f>SUM(C18:E18)</f>
        <v>3</v>
      </c>
      <c r="G18" s="817">
        <v>1</v>
      </c>
      <c r="H18" s="817">
        <v>1</v>
      </c>
      <c r="I18" s="818">
        <v>1</v>
      </c>
      <c r="J18" s="819">
        <f>SUM(G18:I18)</f>
        <v>3</v>
      </c>
      <c r="K18" s="817">
        <v>1</v>
      </c>
      <c r="L18" s="817">
        <v>1</v>
      </c>
      <c r="M18" s="818">
        <v>1</v>
      </c>
      <c r="N18" s="819">
        <f>SUM(K18:M18)</f>
        <v>3</v>
      </c>
      <c r="O18" s="817">
        <v>1</v>
      </c>
      <c r="P18" s="817">
        <v>1</v>
      </c>
      <c r="Q18" s="818">
        <v>1</v>
      </c>
      <c r="R18" s="819">
        <f>SUM(O18:Q18)</f>
        <v>3</v>
      </c>
      <c r="S18" s="36">
        <v>1</v>
      </c>
      <c r="T18" s="12">
        <v>3</v>
      </c>
      <c r="U18" s="12">
        <f>+F18+J18+N18+R18</f>
        <v>12</v>
      </c>
      <c r="V18" s="737">
        <v>1</v>
      </c>
      <c r="W18" s="737">
        <v>3</v>
      </c>
      <c r="X18" s="13">
        <f>IFERROR(V18/S18,"-")</f>
        <v>1</v>
      </c>
      <c r="Y18" s="13">
        <f>IFERROR(W18/T18,"-")</f>
        <v>1</v>
      </c>
      <c r="Z18" s="13">
        <f>IFERROR(W18/U18,"-")</f>
        <v>0.25</v>
      </c>
      <c r="AA18" s="777"/>
    </row>
    <row r="19" spans="1:27">
      <c r="A19" s="1080" t="s">
        <v>193</v>
      </c>
      <c r="B19" s="1081"/>
      <c r="C19" s="820"/>
      <c r="D19" s="820"/>
      <c r="E19" s="820"/>
      <c r="F19" s="821"/>
      <c r="G19" s="820"/>
      <c r="H19" s="820"/>
      <c r="I19" s="820"/>
      <c r="J19" s="821"/>
      <c r="K19" s="820"/>
      <c r="L19" s="820"/>
      <c r="M19" s="820"/>
      <c r="N19" s="821"/>
      <c r="O19" s="820"/>
      <c r="P19" s="820"/>
      <c r="Q19" s="820"/>
      <c r="R19" s="810"/>
      <c r="S19" s="30"/>
      <c r="T19" s="30"/>
      <c r="U19" s="30"/>
      <c r="V19" s="744"/>
      <c r="W19" s="744"/>
      <c r="X19" s="30"/>
      <c r="Y19" s="30"/>
      <c r="Z19" s="30"/>
      <c r="AA19" s="778"/>
    </row>
    <row r="20" spans="1:27">
      <c r="A20" s="11"/>
      <c r="B20" s="9" t="s">
        <v>194</v>
      </c>
      <c r="C20" s="817">
        <v>1</v>
      </c>
      <c r="D20" s="817">
        <v>1</v>
      </c>
      <c r="E20" s="818">
        <v>1</v>
      </c>
      <c r="F20" s="819">
        <f t="shared" ref="F20:F24" si="0">SUM(C20:E20)</f>
        <v>3</v>
      </c>
      <c r="G20" s="817">
        <v>1</v>
      </c>
      <c r="H20" s="817">
        <v>1</v>
      </c>
      <c r="I20" s="818">
        <v>1</v>
      </c>
      <c r="J20" s="819">
        <f t="shared" ref="J20:J24" si="1">SUM(G20:I20)</f>
        <v>3</v>
      </c>
      <c r="K20" s="817">
        <v>1</v>
      </c>
      <c r="L20" s="817">
        <v>1</v>
      </c>
      <c r="M20" s="818">
        <v>1</v>
      </c>
      <c r="N20" s="819">
        <f t="shared" ref="N20:N24" si="2">SUM(K20:M20)</f>
        <v>3</v>
      </c>
      <c r="O20" s="817">
        <v>1</v>
      </c>
      <c r="P20" s="817">
        <v>1</v>
      </c>
      <c r="Q20" s="818">
        <v>1</v>
      </c>
      <c r="R20" s="819">
        <f t="shared" ref="R20:R24" si="3">SUM(O20:Q20)</f>
        <v>3</v>
      </c>
      <c r="S20" s="36">
        <v>1</v>
      </c>
      <c r="T20" s="12">
        <v>3</v>
      </c>
      <c r="U20" s="12">
        <f t="shared" ref="U20:U24" si="4">+F20+J20+N20+R20</f>
        <v>12</v>
      </c>
      <c r="V20" s="737">
        <v>1</v>
      </c>
      <c r="W20" s="737">
        <v>3</v>
      </c>
      <c r="X20" s="13">
        <f>IFERROR(V20/S20,"-")</f>
        <v>1</v>
      </c>
      <c r="Y20" s="13">
        <f>IFERROR(W20/T20,"-")</f>
        <v>1</v>
      </c>
      <c r="Z20" s="13">
        <f>IFERROR(W20/U20,"-")</f>
        <v>0.25</v>
      </c>
      <c r="AA20" s="777"/>
    </row>
    <row r="21" spans="1:27">
      <c r="A21" s="11"/>
      <c r="B21" s="9" t="s">
        <v>195</v>
      </c>
      <c r="C21" s="817">
        <v>1</v>
      </c>
      <c r="D21" s="817">
        <v>1</v>
      </c>
      <c r="E21" s="818">
        <v>1</v>
      </c>
      <c r="F21" s="819">
        <f t="shared" si="0"/>
        <v>3</v>
      </c>
      <c r="G21" s="817">
        <v>1</v>
      </c>
      <c r="H21" s="817">
        <v>1</v>
      </c>
      <c r="I21" s="818">
        <v>1</v>
      </c>
      <c r="J21" s="819">
        <f t="shared" si="1"/>
        <v>3</v>
      </c>
      <c r="K21" s="817">
        <v>1</v>
      </c>
      <c r="L21" s="817">
        <v>1</v>
      </c>
      <c r="M21" s="818">
        <v>1</v>
      </c>
      <c r="N21" s="819">
        <f t="shared" si="2"/>
        <v>3</v>
      </c>
      <c r="O21" s="817">
        <v>1</v>
      </c>
      <c r="P21" s="817">
        <v>1</v>
      </c>
      <c r="Q21" s="818">
        <v>1</v>
      </c>
      <c r="R21" s="819">
        <f t="shared" si="3"/>
        <v>3</v>
      </c>
      <c r="S21" s="36">
        <v>1</v>
      </c>
      <c r="T21" s="12">
        <v>3</v>
      </c>
      <c r="U21" s="12">
        <f t="shared" si="4"/>
        <v>12</v>
      </c>
      <c r="V21" s="737">
        <v>1</v>
      </c>
      <c r="W21" s="737">
        <v>3</v>
      </c>
      <c r="X21" s="13">
        <f t="shared" ref="X21:Y24" si="5">IFERROR(V21/S21,"-")</f>
        <v>1</v>
      </c>
      <c r="Y21" s="13">
        <f t="shared" si="5"/>
        <v>1</v>
      </c>
      <c r="Z21" s="13">
        <f t="shared" ref="Z21:Z24" si="6">IFERROR(W21/U21,"-")</f>
        <v>0.25</v>
      </c>
      <c r="AA21" s="777"/>
    </row>
    <row r="22" spans="1:27">
      <c r="A22" s="11"/>
      <c r="B22" s="9" t="s">
        <v>196</v>
      </c>
      <c r="C22" s="817">
        <v>1</v>
      </c>
      <c r="D22" s="817">
        <v>1</v>
      </c>
      <c r="E22" s="818">
        <v>1</v>
      </c>
      <c r="F22" s="819">
        <f t="shared" si="0"/>
        <v>3</v>
      </c>
      <c r="G22" s="817">
        <v>1</v>
      </c>
      <c r="H22" s="817">
        <v>1</v>
      </c>
      <c r="I22" s="818">
        <v>1</v>
      </c>
      <c r="J22" s="819">
        <f t="shared" si="1"/>
        <v>3</v>
      </c>
      <c r="K22" s="817">
        <v>1</v>
      </c>
      <c r="L22" s="817">
        <v>1</v>
      </c>
      <c r="M22" s="818">
        <v>1</v>
      </c>
      <c r="N22" s="819">
        <f t="shared" si="2"/>
        <v>3</v>
      </c>
      <c r="O22" s="817">
        <v>1</v>
      </c>
      <c r="P22" s="817">
        <v>1</v>
      </c>
      <c r="Q22" s="818">
        <v>1</v>
      </c>
      <c r="R22" s="819">
        <f t="shared" si="3"/>
        <v>3</v>
      </c>
      <c r="S22" s="36">
        <v>1</v>
      </c>
      <c r="T22" s="12">
        <v>3</v>
      </c>
      <c r="U22" s="12">
        <f t="shared" si="4"/>
        <v>12</v>
      </c>
      <c r="V22" s="737">
        <v>1</v>
      </c>
      <c r="W22" s="737">
        <v>3</v>
      </c>
      <c r="X22" s="13">
        <f t="shared" si="5"/>
        <v>1</v>
      </c>
      <c r="Y22" s="13">
        <f t="shared" si="5"/>
        <v>1</v>
      </c>
      <c r="Z22" s="13">
        <f t="shared" si="6"/>
        <v>0.25</v>
      </c>
      <c r="AA22" s="777"/>
    </row>
    <row r="23" spans="1:27">
      <c r="A23" s="11"/>
      <c r="B23" s="9" t="s">
        <v>197</v>
      </c>
      <c r="C23" s="817">
        <v>1</v>
      </c>
      <c r="D23" s="817">
        <v>1</v>
      </c>
      <c r="E23" s="818">
        <v>1</v>
      </c>
      <c r="F23" s="819">
        <f t="shared" si="0"/>
        <v>3</v>
      </c>
      <c r="G23" s="817">
        <v>1</v>
      </c>
      <c r="H23" s="817">
        <v>1</v>
      </c>
      <c r="I23" s="818">
        <v>1</v>
      </c>
      <c r="J23" s="819">
        <f t="shared" si="1"/>
        <v>3</v>
      </c>
      <c r="K23" s="817">
        <v>1</v>
      </c>
      <c r="L23" s="817">
        <v>1</v>
      </c>
      <c r="M23" s="818">
        <v>1</v>
      </c>
      <c r="N23" s="819">
        <f t="shared" si="2"/>
        <v>3</v>
      </c>
      <c r="O23" s="817">
        <v>1</v>
      </c>
      <c r="P23" s="817">
        <v>1</v>
      </c>
      <c r="Q23" s="818">
        <v>1</v>
      </c>
      <c r="R23" s="819">
        <f t="shared" si="3"/>
        <v>3</v>
      </c>
      <c r="S23" s="36">
        <v>1</v>
      </c>
      <c r="T23" s="12">
        <v>3</v>
      </c>
      <c r="U23" s="12">
        <f t="shared" si="4"/>
        <v>12</v>
      </c>
      <c r="V23" s="737">
        <v>1</v>
      </c>
      <c r="W23" s="737">
        <v>3</v>
      </c>
      <c r="X23" s="13">
        <f t="shared" si="5"/>
        <v>1</v>
      </c>
      <c r="Y23" s="13">
        <f t="shared" si="5"/>
        <v>1</v>
      </c>
      <c r="Z23" s="13">
        <f t="shared" si="6"/>
        <v>0.25</v>
      </c>
      <c r="AA23" s="777"/>
    </row>
    <row r="24" spans="1:27" ht="18" thickBot="1">
      <c r="A24" s="20"/>
      <c r="B24" s="21" t="s">
        <v>198</v>
      </c>
      <c r="C24" s="817">
        <v>1</v>
      </c>
      <c r="D24" s="817">
        <v>1</v>
      </c>
      <c r="E24" s="818">
        <v>1</v>
      </c>
      <c r="F24" s="819">
        <f t="shared" si="0"/>
        <v>3</v>
      </c>
      <c r="G24" s="817">
        <v>1</v>
      </c>
      <c r="H24" s="817">
        <v>1</v>
      </c>
      <c r="I24" s="818">
        <v>1</v>
      </c>
      <c r="J24" s="819">
        <f t="shared" si="1"/>
        <v>3</v>
      </c>
      <c r="K24" s="817">
        <v>1</v>
      </c>
      <c r="L24" s="817">
        <v>1</v>
      </c>
      <c r="M24" s="818">
        <v>1</v>
      </c>
      <c r="N24" s="819">
        <f t="shared" si="2"/>
        <v>3</v>
      </c>
      <c r="O24" s="817">
        <v>1</v>
      </c>
      <c r="P24" s="817">
        <v>1</v>
      </c>
      <c r="Q24" s="818">
        <v>1</v>
      </c>
      <c r="R24" s="819">
        <f t="shared" si="3"/>
        <v>3</v>
      </c>
      <c r="S24" s="36">
        <v>1</v>
      </c>
      <c r="T24" s="12">
        <v>3</v>
      </c>
      <c r="U24" s="12">
        <f t="shared" si="4"/>
        <v>12</v>
      </c>
      <c r="V24" s="737">
        <v>1</v>
      </c>
      <c r="W24" s="737">
        <v>3</v>
      </c>
      <c r="X24" s="13">
        <f t="shared" si="5"/>
        <v>1</v>
      </c>
      <c r="Y24" s="13">
        <f t="shared" si="5"/>
        <v>1</v>
      </c>
      <c r="Z24" s="13">
        <f t="shared" si="6"/>
        <v>0.25</v>
      </c>
      <c r="AA24" s="779"/>
    </row>
    <row r="25" spans="1:27" ht="18" thickBot="1">
      <c r="A25" s="939" t="s">
        <v>199</v>
      </c>
      <c r="B25" s="1091"/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36"/>
      <c r="T25" s="736"/>
      <c r="U25" s="736"/>
      <c r="V25" s="742"/>
      <c r="W25" s="742"/>
      <c r="X25" s="736"/>
      <c r="Y25" s="736"/>
      <c r="Z25" s="736"/>
      <c r="AA25" s="775"/>
    </row>
    <row r="26" spans="1:27">
      <c r="A26" s="1092" t="s">
        <v>200</v>
      </c>
      <c r="B26" s="1093"/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31"/>
      <c r="T26" s="31"/>
      <c r="U26" s="31"/>
      <c r="V26" s="743"/>
      <c r="W26" s="743"/>
      <c r="X26" s="31"/>
      <c r="Y26" s="31"/>
      <c r="Z26" s="31"/>
      <c r="AA26" s="776"/>
    </row>
    <row r="27" spans="1:27">
      <c r="A27" s="1097" t="s">
        <v>201</v>
      </c>
      <c r="B27" s="1098"/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32"/>
      <c r="T27" s="32"/>
      <c r="U27" s="32"/>
      <c r="V27" s="745"/>
      <c r="W27" s="745"/>
      <c r="X27" s="32"/>
      <c r="Y27" s="32"/>
      <c r="Z27" s="32"/>
      <c r="AA27" s="780"/>
    </row>
    <row r="28" spans="1:27">
      <c r="A28" s="11"/>
      <c r="B28" s="9" t="s">
        <v>202</v>
      </c>
      <c r="C28" s="817"/>
      <c r="D28" s="817"/>
      <c r="E28" s="818"/>
      <c r="F28" s="819">
        <f>SUM(C28:E28)</f>
        <v>0</v>
      </c>
      <c r="G28" s="817"/>
      <c r="H28" s="817"/>
      <c r="I28" s="818"/>
      <c r="J28" s="819">
        <f>SUM(G28:I28)</f>
        <v>0</v>
      </c>
      <c r="K28" s="817"/>
      <c r="L28" s="817">
        <v>1</v>
      </c>
      <c r="M28" s="818"/>
      <c r="N28" s="819">
        <f>SUM(K28:M28)</f>
        <v>1</v>
      </c>
      <c r="O28" s="817"/>
      <c r="P28" s="817"/>
      <c r="Q28" s="818"/>
      <c r="R28" s="819">
        <f>SUM(O28:Q28)</f>
        <v>0</v>
      </c>
      <c r="S28" s="36"/>
      <c r="T28" s="12"/>
      <c r="U28" s="12">
        <f>+F28+J28+N28+R28</f>
        <v>1</v>
      </c>
      <c r="V28" s="737"/>
      <c r="W28" s="737"/>
      <c r="X28" s="13" t="str">
        <f>IFERROR(V28/S28,"-")</f>
        <v>-</v>
      </c>
      <c r="Y28" s="13" t="str">
        <f>IFERROR(W28/T28,"-")</f>
        <v>-</v>
      </c>
      <c r="Z28" s="13">
        <f>IFERROR(W28/U28,"-")</f>
        <v>0</v>
      </c>
      <c r="AA28" s="777"/>
    </row>
    <row r="29" spans="1:27">
      <c r="A29" s="1097" t="s">
        <v>203</v>
      </c>
      <c r="B29" s="1098"/>
      <c r="C29" s="822"/>
      <c r="D29" s="822"/>
      <c r="E29" s="822"/>
      <c r="F29" s="823"/>
      <c r="G29" s="822"/>
      <c r="H29" s="822"/>
      <c r="I29" s="822"/>
      <c r="J29" s="823"/>
      <c r="K29" s="822"/>
      <c r="L29" s="822"/>
      <c r="M29" s="822"/>
      <c r="N29" s="823"/>
      <c r="O29" s="822"/>
      <c r="P29" s="822"/>
      <c r="Q29" s="822"/>
      <c r="R29" s="823"/>
      <c r="S29" s="32"/>
      <c r="T29" s="32"/>
      <c r="U29" s="32"/>
      <c r="V29" s="745"/>
      <c r="W29" s="745"/>
      <c r="X29" s="32"/>
      <c r="Y29" s="32"/>
      <c r="Z29" s="32"/>
      <c r="AA29" s="780"/>
    </row>
    <row r="30" spans="1:27">
      <c r="A30" s="11"/>
      <c r="B30" s="9" t="s">
        <v>204</v>
      </c>
      <c r="C30" s="817"/>
      <c r="D30" s="817">
        <v>12</v>
      </c>
      <c r="E30" s="818">
        <v>15</v>
      </c>
      <c r="F30" s="819">
        <f>SUM(C30:E30)</f>
        <v>27</v>
      </c>
      <c r="G30" s="817"/>
      <c r="H30" s="817"/>
      <c r="I30" s="818"/>
      <c r="J30" s="819">
        <f>SUM(G30:I30)</f>
        <v>0</v>
      </c>
      <c r="K30" s="817"/>
      <c r="L30" s="817"/>
      <c r="M30" s="818"/>
      <c r="N30" s="819">
        <f>SUM(K30:M30)</f>
        <v>0</v>
      </c>
      <c r="O30" s="817"/>
      <c r="P30" s="817"/>
      <c r="Q30" s="818"/>
      <c r="R30" s="819">
        <f>SUM(O30:Q30)</f>
        <v>0</v>
      </c>
      <c r="S30" s="36">
        <v>15</v>
      </c>
      <c r="T30" s="12">
        <f>12+15</f>
        <v>27</v>
      </c>
      <c r="U30" s="12">
        <f>+F30+J30+N30+R30</f>
        <v>27</v>
      </c>
      <c r="V30" s="737">
        <v>15</v>
      </c>
      <c r="W30" s="737">
        <v>27</v>
      </c>
      <c r="X30" s="13">
        <f>IFERROR(V30/S30,"-")</f>
        <v>1</v>
      </c>
      <c r="Y30" s="13">
        <f>IFERROR(W30/T30,"-")</f>
        <v>1</v>
      </c>
      <c r="Z30" s="13">
        <f>IFERROR(W30/U30,"-")</f>
        <v>1</v>
      </c>
      <c r="AA30" s="777"/>
    </row>
    <row r="31" spans="1:27">
      <c r="A31" s="1097" t="s">
        <v>205</v>
      </c>
      <c r="B31" s="1098"/>
      <c r="C31" s="822"/>
      <c r="D31" s="822"/>
      <c r="E31" s="822"/>
      <c r="F31" s="823"/>
      <c r="G31" s="822"/>
      <c r="H31" s="822"/>
      <c r="I31" s="822"/>
      <c r="J31" s="823"/>
      <c r="K31" s="822"/>
      <c r="L31" s="822"/>
      <c r="M31" s="822"/>
      <c r="N31" s="823"/>
      <c r="O31" s="822"/>
      <c r="P31" s="822"/>
      <c r="Q31" s="822"/>
      <c r="R31" s="823"/>
      <c r="S31" s="32"/>
      <c r="T31" s="32"/>
      <c r="U31" s="32"/>
      <c r="V31" s="745"/>
      <c r="W31" s="745"/>
      <c r="X31" s="32"/>
      <c r="Y31" s="32"/>
      <c r="Z31" s="32"/>
      <c r="AA31" s="780"/>
    </row>
    <row r="32" spans="1:27">
      <c r="A32" s="11"/>
      <c r="B32" s="9" t="s">
        <v>206</v>
      </c>
      <c r="C32" s="817"/>
      <c r="D32" s="817"/>
      <c r="E32" s="818"/>
      <c r="F32" s="819">
        <f>SUM(C32:E32)</f>
        <v>0</v>
      </c>
      <c r="G32" s="817"/>
      <c r="H32" s="817"/>
      <c r="I32" s="818">
        <v>48</v>
      </c>
      <c r="J32" s="819">
        <f>SUM(G32:I32)</f>
        <v>48</v>
      </c>
      <c r="K32" s="817"/>
      <c r="L32" s="817"/>
      <c r="M32" s="818"/>
      <c r="N32" s="819">
        <f>SUM(K32:M32)</f>
        <v>0</v>
      </c>
      <c r="O32" s="817"/>
      <c r="P32" s="817"/>
      <c r="Q32" s="818"/>
      <c r="R32" s="819">
        <f>SUM(O32:Q32)</f>
        <v>0</v>
      </c>
      <c r="S32" s="36"/>
      <c r="T32" s="12"/>
      <c r="U32" s="12">
        <f>+F32+J32+N32+R32</f>
        <v>48</v>
      </c>
      <c r="V32" s="737"/>
      <c r="W32" s="737"/>
      <c r="X32" s="13" t="str">
        <f>IFERROR(V32/S32,"-")</f>
        <v>-</v>
      </c>
      <c r="Y32" s="13" t="str">
        <f>IFERROR(W32/T32,"-")</f>
        <v>-</v>
      </c>
      <c r="Z32" s="13">
        <f>IFERROR(W32/U32,"-")</f>
        <v>0</v>
      </c>
      <c r="AA32" s="777"/>
    </row>
    <row r="33" spans="1:27">
      <c r="A33" s="1080" t="s">
        <v>207</v>
      </c>
      <c r="B33" s="1081"/>
      <c r="C33" s="820"/>
      <c r="D33" s="820"/>
      <c r="E33" s="820"/>
      <c r="F33" s="821"/>
      <c r="G33" s="820"/>
      <c r="H33" s="820"/>
      <c r="I33" s="820"/>
      <c r="J33" s="821"/>
      <c r="K33" s="820"/>
      <c r="L33" s="820"/>
      <c r="M33" s="820"/>
      <c r="N33" s="821"/>
      <c r="O33" s="820"/>
      <c r="P33" s="820"/>
      <c r="Q33" s="820"/>
      <c r="R33" s="821"/>
      <c r="S33" s="32"/>
      <c r="T33" s="32"/>
      <c r="U33" s="32"/>
      <c r="V33" s="745"/>
      <c r="W33" s="745"/>
      <c r="X33" s="32"/>
      <c r="Y33" s="32"/>
      <c r="Z33" s="32"/>
      <c r="AA33" s="780"/>
    </row>
    <row r="34" spans="1:27">
      <c r="A34" s="11"/>
      <c r="B34" s="114" t="s">
        <v>266</v>
      </c>
      <c r="C34" s="822"/>
      <c r="D34" s="822"/>
      <c r="E34" s="822"/>
      <c r="F34" s="823"/>
      <c r="G34" s="822"/>
      <c r="H34" s="822"/>
      <c r="I34" s="822"/>
      <c r="J34" s="823"/>
      <c r="K34" s="822"/>
      <c r="L34" s="822"/>
      <c r="M34" s="822"/>
      <c r="N34" s="823"/>
      <c r="O34" s="822"/>
      <c r="P34" s="822"/>
      <c r="Q34" s="822"/>
      <c r="R34" s="823"/>
      <c r="S34" s="36"/>
      <c r="T34" s="12"/>
      <c r="U34" s="12">
        <f t="shared" ref="U34:U35" si="7">+F34+J34+N34+R34</f>
        <v>0</v>
      </c>
      <c r="V34" s="737"/>
      <c r="W34" s="737"/>
      <c r="X34" s="13" t="str">
        <f>IFERROR(V34/S34,"-")</f>
        <v>-</v>
      </c>
      <c r="Y34" s="13" t="str">
        <f>IFERROR(W34/T34,"-")</f>
        <v>-</v>
      </c>
      <c r="Z34" s="13" t="str">
        <f>IFERROR(W34/U34,"-")</f>
        <v>-</v>
      </c>
      <c r="AA34" s="777"/>
    </row>
    <row r="35" spans="1:27">
      <c r="A35" s="11"/>
      <c r="B35" s="9" t="s">
        <v>209</v>
      </c>
      <c r="C35" s="817"/>
      <c r="D35" s="817"/>
      <c r="E35" s="818"/>
      <c r="F35" s="819">
        <f>SUM(C35:E35)</f>
        <v>0</v>
      </c>
      <c r="G35" s="817"/>
      <c r="H35" s="817"/>
      <c r="I35" s="818"/>
      <c r="J35" s="819">
        <f>SUM(G35:I35)</f>
        <v>0</v>
      </c>
      <c r="K35" s="817"/>
      <c r="L35" s="817"/>
      <c r="M35" s="818"/>
      <c r="N35" s="819">
        <f>SUM(K35:M35)</f>
        <v>0</v>
      </c>
      <c r="O35" s="817">
        <v>1</v>
      </c>
      <c r="P35" s="817"/>
      <c r="Q35" s="818"/>
      <c r="R35" s="819">
        <f>SUM(O35:Q35)</f>
        <v>1</v>
      </c>
      <c r="S35" s="36"/>
      <c r="T35" s="12"/>
      <c r="U35" s="12">
        <f t="shared" si="7"/>
        <v>1</v>
      </c>
      <c r="V35" s="737"/>
      <c r="W35" s="737"/>
      <c r="X35" s="13" t="str">
        <f>IFERROR(V35/S35,"-")</f>
        <v>-</v>
      </c>
      <c r="Y35" s="13" t="str">
        <f>IFERROR(W35/T35,"-")</f>
        <v>-</v>
      </c>
      <c r="Z35" s="13">
        <f>IFERROR(W35/U35,"-")</f>
        <v>0</v>
      </c>
      <c r="AA35" s="777"/>
    </row>
    <row r="36" spans="1:27">
      <c r="A36" s="1097" t="s">
        <v>210</v>
      </c>
      <c r="B36" s="1098"/>
      <c r="C36" s="822"/>
      <c r="D36" s="822"/>
      <c r="E36" s="822"/>
      <c r="F36" s="823"/>
      <c r="G36" s="822"/>
      <c r="H36" s="822"/>
      <c r="I36" s="822"/>
      <c r="J36" s="823"/>
      <c r="K36" s="822"/>
      <c r="L36" s="822"/>
      <c r="M36" s="822"/>
      <c r="N36" s="823"/>
      <c r="O36" s="822"/>
      <c r="P36" s="822"/>
      <c r="Q36" s="822"/>
      <c r="R36" s="823"/>
      <c r="S36" s="32"/>
      <c r="T36" s="32"/>
      <c r="U36" s="32"/>
      <c r="V36" s="745"/>
      <c r="W36" s="745"/>
      <c r="X36" s="32"/>
      <c r="Y36" s="32"/>
      <c r="Z36" s="32"/>
      <c r="AA36" s="780"/>
    </row>
    <row r="37" spans="1:27">
      <c r="A37" s="11"/>
      <c r="B37" s="9" t="s">
        <v>211</v>
      </c>
      <c r="C37" s="817"/>
      <c r="D37" s="817"/>
      <c r="E37" s="818"/>
      <c r="F37" s="819">
        <f t="shared" ref="F37:F38" si="8">SUM(C37:E37)</f>
        <v>0</v>
      </c>
      <c r="G37" s="817"/>
      <c r="H37" s="817">
        <v>1</v>
      </c>
      <c r="I37" s="818"/>
      <c r="J37" s="819">
        <f t="shared" ref="J37:J38" si="9">SUM(G37:I37)</f>
        <v>1</v>
      </c>
      <c r="K37" s="817"/>
      <c r="L37" s="817"/>
      <c r="M37" s="818"/>
      <c r="N37" s="819">
        <f t="shared" ref="N37:N38" si="10">SUM(K37:M37)</f>
        <v>0</v>
      </c>
      <c r="O37" s="817"/>
      <c r="P37" s="817"/>
      <c r="Q37" s="818"/>
      <c r="R37" s="819">
        <f t="shared" ref="R37:R38" si="11">SUM(O37:Q37)</f>
        <v>0</v>
      </c>
      <c r="S37" s="36"/>
      <c r="T37" s="12"/>
      <c r="U37" s="12">
        <f t="shared" ref="U37:U38" si="12">+F37+J37+N37+R37</f>
        <v>1</v>
      </c>
      <c r="V37" s="737"/>
      <c r="W37" s="737"/>
      <c r="X37" s="13" t="str">
        <f t="shared" ref="X37:Y38" si="13">IFERROR(V37/S37,"-")</f>
        <v>-</v>
      </c>
      <c r="Y37" s="13" t="str">
        <f t="shared" si="13"/>
        <v>-</v>
      </c>
      <c r="Z37" s="13">
        <f t="shared" ref="Z37:Z38" si="14">IFERROR(W37/U37,"-")</f>
        <v>0</v>
      </c>
      <c r="AA37" s="777"/>
    </row>
    <row r="38" spans="1:27">
      <c r="A38" s="11"/>
      <c r="B38" s="9" t="s">
        <v>212</v>
      </c>
      <c r="C38" s="817"/>
      <c r="D38" s="817"/>
      <c r="E38" s="818"/>
      <c r="F38" s="819">
        <f t="shared" si="8"/>
        <v>0</v>
      </c>
      <c r="G38" s="817"/>
      <c r="H38" s="817"/>
      <c r="I38" s="818"/>
      <c r="J38" s="819">
        <f t="shared" si="9"/>
        <v>0</v>
      </c>
      <c r="K38" s="817"/>
      <c r="L38" s="817"/>
      <c r="M38" s="818"/>
      <c r="N38" s="819">
        <f t="shared" si="10"/>
        <v>0</v>
      </c>
      <c r="O38" s="817">
        <v>1</v>
      </c>
      <c r="P38" s="817"/>
      <c r="Q38" s="818"/>
      <c r="R38" s="819">
        <f t="shared" si="11"/>
        <v>1</v>
      </c>
      <c r="S38" s="36"/>
      <c r="T38" s="12"/>
      <c r="U38" s="12">
        <f t="shared" si="12"/>
        <v>1</v>
      </c>
      <c r="V38" s="737"/>
      <c r="W38" s="737"/>
      <c r="X38" s="13" t="str">
        <f t="shared" si="13"/>
        <v>-</v>
      </c>
      <c r="Y38" s="13" t="str">
        <f t="shared" si="13"/>
        <v>-</v>
      </c>
      <c r="Z38" s="13">
        <f t="shared" si="14"/>
        <v>0</v>
      </c>
      <c r="AA38" s="777"/>
    </row>
    <row r="39" spans="1:27">
      <c r="A39" s="1080" t="s">
        <v>213</v>
      </c>
      <c r="B39" s="1081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32"/>
      <c r="T39" s="32"/>
      <c r="U39" s="32"/>
      <c r="V39" s="745"/>
      <c r="W39" s="745"/>
      <c r="X39" s="32"/>
      <c r="Y39" s="32"/>
      <c r="Z39" s="32"/>
      <c r="AA39" s="780"/>
    </row>
    <row r="40" spans="1:27">
      <c r="A40" s="1097" t="s">
        <v>214</v>
      </c>
      <c r="B40" s="1098"/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32"/>
      <c r="T40" s="32"/>
      <c r="U40" s="32"/>
      <c r="V40" s="745"/>
      <c r="W40" s="745"/>
      <c r="X40" s="32"/>
      <c r="Y40" s="32"/>
      <c r="Z40" s="32"/>
      <c r="AA40" s="780"/>
    </row>
    <row r="41" spans="1:27">
      <c r="A41" s="11"/>
      <c r="B41" s="9" t="s">
        <v>215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36"/>
      <c r="T41" s="12"/>
      <c r="U41" s="12"/>
      <c r="V41" s="737"/>
      <c r="W41" s="737"/>
      <c r="X41" s="13"/>
      <c r="Y41" s="13"/>
      <c r="Z41" s="13"/>
      <c r="AA41" s="777"/>
    </row>
    <row r="42" spans="1:27" hidden="1">
      <c r="A42" s="11"/>
      <c r="B42" s="9" t="s">
        <v>216</v>
      </c>
      <c r="C42" s="817">
        <v>4</v>
      </c>
      <c r="D42" s="817">
        <v>4</v>
      </c>
      <c r="E42" s="818">
        <v>4</v>
      </c>
      <c r="F42" s="819">
        <f t="shared" ref="F42:F45" si="15">SUM(C42:E42)</f>
        <v>12</v>
      </c>
      <c r="G42" s="817">
        <v>4</v>
      </c>
      <c r="H42" s="817">
        <v>4</v>
      </c>
      <c r="I42" s="818">
        <v>4</v>
      </c>
      <c r="J42" s="819">
        <f t="shared" ref="J42:J45" si="16">SUM(G42:I42)</f>
        <v>12</v>
      </c>
      <c r="K42" s="817">
        <v>4</v>
      </c>
      <c r="L42" s="817">
        <v>4</v>
      </c>
      <c r="M42" s="818">
        <v>4</v>
      </c>
      <c r="N42" s="819">
        <f t="shared" ref="N42:N45" si="17">SUM(K42:M42)</f>
        <v>12</v>
      </c>
      <c r="O42" s="817">
        <v>4</v>
      </c>
      <c r="P42" s="817">
        <v>4</v>
      </c>
      <c r="Q42" s="818">
        <v>4</v>
      </c>
      <c r="R42" s="819">
        <f t="shared" ref="R42:R45" si="18">SUM(O42:Q42)</f>
        <v>12</v>
      </c>
      <c r="S42" s="36">
        <v>4</v>
      </c>
      <c r="T42" s="12">
        <v>4</v>
      </c>
      <c r="U42" s="12">
        <f t="shared" ref="U42:U45" si="19">+F42+J42+N42+R42</f>
        <v>48</v>
      </c>
      <c r="V42" s="737">
        <v>4</v>
      </c>
      <c r="W42" s="737">
        <v>4</v>
      </c>
      <c r="X42" s="13">
        <f t="shared" ref="X42:Y45" si="20">IFERROR(V42/S42,"-")</f>
        <v>1</v>
      </c>
      <c r="Y42" s="13">
        <f t="shared" si="20"/>
        <v>1</v>
      </c>
      <c r="Z42" s="13">
        <f t="shared" ref="Z42:Z45" si="21">IFERROR(W42/U42,"-")</f>
        <v>8.3333333333333329E-2</v>
      </c>
      <c r="AA42" s="777"/>
    </row>
    <row r="43" spans="1:27">
      <c r="A43" s="11"/>
      <c r="B43" s="9" t="s">
        <v>217</v>
      </c>
      <c r="C43" s="817">
        <v>5</v>
      </c>
      <c r="D43" s="817">
        <v>5</v>
      </c>
      <c r="E43" s="818">
        <v>5</v>
      </c>
      <c r="F43" s="819">
        <f t="shared" si="15"/>
        <v>15</v>
      </c>
      <c r="G43" s="817">
        <v>5</v>
      </c>
      <c r="H43" s="817">
        <v>5</v>
      </c>
      <c r="I43" s="818">
        <v>5</v>
      </c>
      <c r="J43" s="819">
        <f t="shared" si="16"/>
        <v>15</v>
      </c>
      <c r="K43" s="817">
        <v>5</v>
      </c>
      <c r="L43" s="817">
        <v>5</v>
      </c>
      <c r="M43" s="818">
        <v>5</v>
      </c>
      <c r="N43" s="819">
        <f t="shared" si="17"/>
        <v>15</v>
      </c>
      <c r="O43" s="817">
        <v>5</v>
      </c>
      <c r="P43" s="817">
        <v>5</v>
      </c>
      <c r="Q43" s="818">
        <v>5</v>
      </c>
      <c r="R43" s="819">
        <f t="shared" si="18"/>
        <v>15</v>
      </c>
      <c r="S43" s="36">
        <v>5</v>
      </c>
      <c r="T43" s="12">
        <f>10+5</f>
        <v>15</v>
      </c>
      <c r="U43" s="12">
        <f t="shared" si="19"/>
        <v>60</v>
      </c>
      <c r="V43" s="737">
        <v>5</v>
      </c>
      <c r="W43" s="737">
        <v>15</v>
      </c>
      <c r="X43" s="13">
        <f t="shared" si="20"/>
        <v>1</v>
      </c>
      <c r="Y43" s="13">
        <f t="shared" si="20"/>
        <v>1</v>
      </c>
      <c r="Z43" s="13">
        <f t="shared" si="21"/>
        <v>0.25</v>
      </c>
      <c r="AA43" s="777"/>
    </row>
    <row r="44" spans="1:27">
      <c r="A44" s="11"/>
      <c r="B44" s="9" t="s">
        <v>218</v>
      </c>
      <c r="C44" s="817">
        <v>3</v>
      </c>
      <c r="D44" s="817"/>
      <c r="E44" s="818"/>
      <c r="F44" s="819">
        <f t="shared" si="15"/>
        <v>3</v>
      </c>
      <c r="G44" s="817">
        <v>3</v>
      </c>
      <c r="H44" s="817"/>
      <c r="I44" s="818"/>
      <c r="J44" s="819">
        <f t="shared" si="16"/>
        <v>3</v>
      </c>
      <c r="K44" s="817">
        <v>3</v>
      </c>
      <c r="L44" s="817"/>
      <c r="M44" s="818"/>
      <c r="N44" s="819">
        <f t="shared" si="17"/>
        <v>3</v>
      </c>
      <c r="O44" s="817">
        <v>3</v>
      </c>
      <c r="P44" s="817"/>
      <c r="Q44" s="818"/>
      <c r="R44" s="819">
        <f t="shared" si="18"/>
        <v>3</v>
      </c>
      <c r="S44" s="36"/>
      <c r="T44" s="12">
        <v>3</v>
      </c>
      <c r="U44" s="12">
        <f t="shared" si="19"/>
        <v>12</v>
      </c>
      <c r="V44" s="737"/>
      <c r="W44" s="737">
        <v>3</v>
      </c>
      <c r="X44" s="13" t="str">
        <f t="shared" si="20"/>
        <v>-</v>
      </c>
      <c r="Y44" s="13">
        <f t="shared" si="20"/>
        <v>1</v>
      </c>
      <c r="Z44" s="13">
        <f t="shared" si="21"/>
        <v>0.25</v>
      </c>
      <c r="AA44" s="777"/>
    </row>
    <row r="45" spans="1:27" hidden="1">
      <c r="A45" s="11"/>
      <c r="B45" s="9" t="s">
        <v>219</v>
      </c>
      <c r="C45" s="817"/>
      <c r="D45" s="817"/>
      <c r="E45" s="818"/>
      <c r="F45" s="819">
        <f t="shared" si="15"/>
        <v>0</v>
      </c>
      <c r="G45" s="817"/>
      <c r="H45" s="817"/>
      <c r="I45" s="818"/>
      <c r="J45" s="819">
        <f t="shared" si="16"/>
        <v>0</v>
      </c>
      <c r="K45" s="817"/>
      <c r="L45" s="817"/>
      <c r="M45" s="818"/>
      <c r="N45" s="819">
        <f t="shared" si="17"/>
        <v>0</v>
      </c>
      <c r="O45" s="817"/>
      <c r="P45" s="817">
        <v>1</v>
      </c>
      <c r="Q45" s="818"/>
      <c r="R45" s="819">
        <f t="shared" si="18"/>
        <v>1</v>
      </c>
      <c r="S45" s="36"/>
      <c r="T45" s="12"/>
      <c r="U45" s="12">
        <f t="shared" si="19"/>
        <v>1</v>
      </c>
      <c r="V45" s="737"/>
      <c r="W45" s="737"/>
      <c r="X45" s="13" t="str">
        <f t="shared" si="20"/>
        <v>-</v>
      </c>
      <c r="Y45" s="13" t="str">
        <f t="shared" si="20"/>
        <v>-</v>
      </c>
      <c r="Z45" s="13">
        <f t="shared" si="21"/>
        <v>0</v>
      </c>
      <c r="AA45" s="777"/>
    </row>
    <row r="46" spans="1:27">
      <c r="A46" s="1097" t="s">
        <v>220</v>
      </c>
      <c r="B46" s="1098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32"/>
      <c r="T46" s="32"/>
      <c r="U46" s="32"/>
      <c r="V46" s="745"/>
      <c r="W46" s="745"/>
      <c r="X46" s="32"/>
      <c r="Y46" s="32"/>
      <c r="Z46" s="32"/>
      <c r="AA46" s="780"/>
    </row>
    <row r="47" spans="1:27">
      <c r="A47" s="11"/>
      <c r="B47" s="72" t="s">
        <v>221</v>
      </c>
      <c r="C47" s="817"/>
      <c r="D47" s="817"/>
      <c r="E47" s="818"/>
      <c r="F47" s="819"/>
      <c r="G47" s="817"/>
      <c r="H47" s="817"/>
      <c r="I47" s="818"/>
      <c r="J47" s="819"/>
      <c r="K47" s="817"/>
      <c r="L47" s="817"/>
      <c r="M47" s="818"/>
      <c r="N47" s="819"/>
      <c r="O47" s="817"/>
      <c r="P47" s="817"/>
      <c r="Q47" s="818"/>
      <c r="R47" s="819"/>
      <c r="S47" s="36"/>
      <c r="T47" s="12"/>
      <c r="U47" s="12"/>
      <c r="V47" s="737"/>
      <c r="W47" s="737"/>
      <c r="X47" s="13" t="str">
        <f t="shared" ref="X47:Y52" si="22">IFERROR(V47/S47,"-")</f>
        <v>-</v>
      </c>
      <c r="Y47" s="13" t="str">
        <f t="shared" si="22"/>
        <v>-</v>
      </c>
      <c r="Z47" s="13" t="str">
        <f t="shared" ref="Z47:Z52" si="23">IFERROR(W47/U47,"-")</f>
        <v>-</v>
      </c>
      <c r="AA47" s="777"/>
    </row>
    <row r="48" spans="1:27" hidden="1">
      <c r="A48" s="11"/>
      <c r="B48" s="9" t="s">
        <v>222</v>
      </c>
      <c r="C48" s="817">
        <v>5</v>
      </c>
      <c r="D48" s="817">
        <v>5</v>
      </c>
      <c r="E48" s="818">
        <v>5</v>
      </c>
      <c r="F48" s="819">
        <f t="shared" ref="F48:F52" si="24">SUM(C48:E48)</f>
        <v>15</v>
      </c>
      <c r="G48" s="817">
        <v>5</v>
      </c>
      <c r="H48" s="817">
        <v>5</v>
      </c>
      <c r="I48" s="818">
        <v>5</v>
      </c>
      <c r="J48" s="819">
        <f t="shared" ref="J48:J52" si="25">SUM(G48:I48)</f>
        <v>15</v>
      </c>
      <c r="K48" s="817">
        <v>5</v>
      </c>
      <c r="L48" s="817">
        <v>5</v>
      </c>
      <c r="M48" s="818">
        <v>5</v>
      </c>
      <c r="N48" s="819">
        <f t="shared" ref="N48:N52" si="26">SUM(K48:M48)</f>
        <v>15</v>
      </c>
      <c r="O48" s="817">
        <v>5</v>
      </c>
      <c r="P48" s="817">
        <v>5</v>
      </c>
      <c r="Q48" s="818">
        <v>5</v>
      </c>
      <c r="R48" s="819">
        <f t="shared" ref="R48:R52" si="27">SUM(O48:Q48)</f>
        <v>15</v>
      </c>
      <c r="S48" s="36">
        <v>5</v>
      </c>
      <c r="T48" s="12">
        <v>5</v>
      </c>
      <c r="U48" s="12">
        <f t="shared" ref="U48:U52" si="28">+F48+J48+N48+R48</f>
        <v>60</v>
      </c>
      <c r="V48" s="737">
        <v>5</v>
      </c>
      <c r="W48" s="737">
        <v>5</v>
      </c>
      <c r="X48" s="13">
        <f t="shared" si="22"/>
        <v>1</v>
      </c>
      <c r="Y48" s="13">
        <f t="shared" si="22"/>
        <v>1</v>
      </c>
      <c r="Z48" s="13">
        <f t="shared" si="23"/>
        <v>8.3333333333333329E-2</v>
      </c>
      <c r="AA48" s="777"/>
    </row>
    <row r="49" spans="1:27" hidden="1">
      <c r="A49" s="11"/>
      <c r="B49" s="9" t="s">
        <v>216</v>
      </c>
      <c r="C49" s="817">
        <v>4</v>
      </c>
      <c r="D49" s="817">
        <v>4</v>
      </c>
      <c r="E49" s="818">
        <v>4</v>
      </c>
      <c r="F49" s="819">
        <f t="shared" si="24"/>
        <v>12</v>
      </c>
      <c r="G49" s="817">
        <v>4</v>
      </c>
      <c r="H49" s="817">
        <v>4</v>
      </c>
      <c r="I49" s="818">
        <v>4</v>
      </c>
      <c r="J49" s="819">
        <f t="shared" si="25"/>
        <v>12</v>
      </c>
      <c r="K49" s="817">
        <v>4</v>
      </c>
      <c r="L49" s="817">
        <v>4</v>
      </c>
      <c r="M49" s="818">
        <v>4</v>
      </c>
      <c r="N49" s="819">
        <f t="shared" si="26"/>
        <v>12</v>
      </c>
      <c r="O49" s="817">
        <v>4</v>
      </c>
      <c r="P49" s="817">
        <v>4</v>
      </c>
      <c r="Q49" s="818">
        <v>4</v>
      </c>
      <c r="R49" s="819">
        <f t="shared" si="27"/>
        <v>12</v>
      </c>
      <c r="S49" s="36">
        <v>4</v>
      </c>
      <c r="T49" s="12">
        <v>4</v>
      </c>
      <c r="U49" s="12">
        <f t="shared" si="28"/>
        <v>48</v>
      </c>
      <c r="V49" s="737">
        <v>4</v>
      </c>
      <c r="W49" s="737">
        <v>4</v>
      </c>
      <c r="X49" s="13">
        <f t="shared" si="22"/>
        <v>1</v>
      </c>
      <c r="Y49" s="13">
        <f t="shared" si="22"/>
        <v>1</v>
      </c>
      <c r="Z49" s="13">
        <f t="shared" si="23"/>
        <v>8.3333333333333329E-2</v>
      </c>
      <c r="AA49" s="777"/>
    </row>
    <row r="50" spans="1:27" hidden="1">
      <c r="A50" s="11"/>
      <c r="B50" s="9" t="s">
        <v>223</v>
      </c>
      <c r="C50" s="817">
        <v>2</v>
      </c>
      <c r="D50" s="817">
        <v>2</v>
      </c>
      <c r="E50" s="818">
        <v>2</v>
      </c>
      <c r="F50" s="819">
        <f t="shared" si="24"/>
        <v>6</v>
      </c>
      <c r="G50" s="817">
        <v>2</v>
      </c>
      <c r="H50" s="817">
        <v>2</v>
      </c>
      <c r="I50" s="818">
        <v>2</v>
      </c>
      <c r="J50" s="819">
        <f t="shared" si="25"/>
        <v>6</v>
      </c>
      <c r="K50" s="817">
        <v>2</v>
      </c>
      <c r="L50" s="817">
        <v>2</v>
      </c>
      <c r="M50" s="818">
        <v>2</v>
      </c>
      <c r="N50" s="819">
        <f t="shared" si="26"/>
        <v>6</v>
      </c>
      <c r="O50" s="817">
        <v>2</v>
      </c>
      <c r="P50" s="817">
        <v>2</v>
      </c>
      <c r="Q50" s="818">
        <v>2</v>
      </c>
      <c r="R50" s="819">
        <f t="shared" si="27"/>
        <v>6</v>
      </c>
      <c r="S50" s="36">
        <v>2</v>
      </c>
      <c r="T50" s="12">
        <v>2</v>
      </c>
      <c r="U50" s="12">
        <f t="shared" si="28"/>
        <v>24</v>
      </c>
      <c r="V50" s="737">
        <v>2</v>
      </c>
      <c r="W50" s="737">
        <v>2</v>
      </c>
      <c r="X50" s="13">
        <f t="shared" si="22"/>
        <v>1</v>
      </c>
      <c r="Y50" s="13">
        <f t="shared" si="22"/>
        <v>1</v>
      </c>
      <c r="Z50" s="13">
        <f t="shared" si="23"/>
        <v>8.3333333333333329E-2</v>
      </c>
      <c r="AA50" s="777"/>
    </row>
    <row r="51" spans="1:27" hidden="1">
      <c r="A51" s="11"/>
      <c r="B51" s="9" t="s">
        <v>224</v>
      </c>
      <c r="C51" s="817">
        <v>3</v>
      </c>
      <c r="D51" s="817"/>
      <c r="E51" s="818"/>
      <c r="F51" s="819">
        <f t="shared" si="24"/>
        <v>3</v>
      </c>
      <c r="G51" s="817">
        <v>3</v>
      </c>
      <c r="H51" s="817"/>
      <c r="I51" s="818"/>
      <c r="J51" s="819">
        <f t="shared" si="25"/>
        <v>3</v>
      </c>
      <c r="K51" s="817">
        <v>3</v>
      </c>
      <c r="L51" s="817"/>
      <c r="M51" s="818"/>
      <c r="N51" s="819">
        <f t="shared" si="26"/>
        <v>3</v>
      </c>
      <c r="O51" s="817">
        <v>3</v>
      </c>
      <c r="P51" s="817"/>
      <c r="Q51" s="818"/>
      <c r="R51" s="819">
        <f t="shared" si="27"/>
        <v>3</v>
      </c>
      <c r="S51" s="36">
        <v>3</v>
      </c>
      <c r="T51" s="12">
        <v>3</v>
      </c>
      <c r="U51" s="12">
        <f t="shared" si="28"/>
        <v>12</v>
      </c>
      <c r="V51" s="737">
        <v>3</v>
      </c>
      <c r="W51" s="737">
        <v>3</v>
      </c>
      <c r="X51" s="13">
        <f t="shared" si="22"/>
        <v>1</v>
      </c>
      <c r="Y51" s="13">
        <f t="shared" si="22"/>
        <v>1</v>
      </c>
      <c r="Z51" s="13">
        <f t="shared" si="23"/>
        <v>0.25</v>
      </c>
      <c r="AA51" s="777"/>
    </row>
    <row r="52" spans="1:27" hidden="1">
      <c r="A52" s="11"/>
      <c r="B52" s="9" t="s">
        <v>225</v>
      </c>
      <c r="C52" s="817"/>
      <c r="D52" s="817"/>
      <c r="E52" s="818"/>
      <c r="F52" s="819">
        <f t="shared" si="24"/>
        <v>0</v>
      </c>
      <c r="G52" s="817"/>
      <c r="H52" s="817"/>
      <c r="I52" s="818"/>
      <c r="J52" s="819">
        <f t="shared" si="25"/>
        <v>0</v>
      </c>
      <c r="K52" s="817"/>
      <c r="L52" s="817"/>
      <c r="M52" s="818"/>
      <c r="N52" s="819">
        <f t="shared" si="26"/>
        <v>0</v>
      </c>
      <c r="O52" s="817"/>
      <c r="P52" s="817">
        <v>1</v>
      </c>
      <c r="Q52" s="818"/>
      <c r="R52" s="819">
        <f t="shared" si="27"/>
        <v>1</v>
      </c>
      <c r="S52" s="36"/>
      <c r="T52" s="12"/>
      <c r="U52" s="12">
        <f t="shared" si="28"/>
        <v>1</v>
      </c>
      <c r="V52" s="737"/>
      <c r="W52" s="737"/>
      <c r="X52" s="13" t="str">
        <f t="shared" si="22"/>
        <v>-</v>
      </c>
      <c r="Y52" s="13" t="str">
        <f t="shared" si="22"/>
        <v>-</v>
      </c>
      <c r="Z52" s="13">
        <f t="shared" si="23"/>
        <v>0</v>
      </c>
      <c r="AA52" s="777"/>
    </row>
    <row r="53" spans="1:27">
      <c r="A53" s="11"/>
      <c r="B53" s="72" t="s">
        <v>226</v>
      </c>
      <c r="C53" s="817"/>
      <c r="D53" s="817"/>
      <c r="E53" s="818"/>
      <c r="F53" s="819"/>
      <c r="G53" s="817"/>
      <c r="H53" s="817"/>
      <c r="I53" s="818"/>
      <c r="J53" s="819"/>
      <c r="K53" s="817"/>
      <c r="L53" s="817"/>
      <c r="M53" s="818"/>
      <c r="N53" s="819"/>
      <c r="O53" s="817"/>
      <c r="P53" s="817"/>
      <c r="Q53" s="818"/>
      <c r="R53" s="819"/>
      <c r="S53" s="34"/>
      <c r="T53" s="34"/>
      <c r="U53" s="34"/>
      <c r="V53" s="746"/>
      <c r="W53" s="746"/>
      <c r="X53" s="34"/>
      <c r="Y53" s="34"/>
      <c r="Z53" s="34"/>
      <c r="AA53" s="781"/>
    </row>
    <row r="54" spans="1:27">
      <c r="A54" s="11"/>
      <c r="B54" s="9" t="s">
        <v>223</v>
      </c>
      <c r="C54" s="817">
        <v>11</v>
      </c>
      <c r="D54" s="817">
        <v>11</v>
      </c>
      <c r="E54" s="818">
        <v>11</v>
      </c>
      <c r="F54" s="819">
        <f t="shared" ref="F54:F58" si="29">SUM(C54:E54)</f>
        <v>33</v>
      </c>
      <c r="G54" s="817">
        <v>11</v>
      </c>
      <c r="H54" s="817">
        <v>11</v>
      </c>
      <c r="I54" s="818">
        <v>11</v>
      </c>
      <c r="J54" s="819">
        <f t="shared" ref="J54:J58" si="30">SUM(G54:I54)</f>
        <v>33</v>
      </c>
      <c r="K54" s="817">
        <v>11</v>
      </c>
      <c r="L54" s="817">
        <v>11</v>
      </c>
      <c r="M54" s="818">
        <v>11</v>
      </c>
      <c r="N54" s="819">
        <f t="shared" ref="N54:N58" si="31">SUM(K54:M54)</f>
        <v>33</v>
      </c>
      <c r="O54" s="817">
        <v>11</v>
      </c>
      <c r="P54" s="817">
        <v>11</v>
      </c>
      <c r="Q54" s="818">
        <v>11</v>
      </c>
      <c r="R54" s="819">
        <f t="shared" ref="R54:R58" si="32">SUM(O54:Q54)</f>
        <v>33</v>
      </c>
      <c r="S54" s="36">
        <v>11</v>
      </c>
      <c r="T54" s="12">
        <f>22+11</f>
        <v>33</v>
      </c>
      <c r="U54" s="12">
        <f t="shared" ref="U54:U58" si="33">+F54+J54+N54+R54</f>
        <v>132</v>
      </c>
      <c r="V54" s="737">
        <v>11</v>
      </c>
      <c r="W54" s="737">
        <v>33</v>
      </c>
      <c r="X54" s="13">
        <f t="shared" ref="X54:Y58" si="34">IFERROR(V54/S54,"-")</f>
        <v>1</v>
      </c>
      <c r="Y54" s="13">
        <f t="shared" si="34"/>
        <v>1</v>
      </c>
      <c r="Z54" s="13">
        <f t="shared" ref="Z54:Z58" si="35">IFERROR(W54/U54,"-")</f>
        <v>0.25</v>
      </c>
      <c r="AA54" s="777"/>
    </row>
    <row r="55" spans="1:27">
      <c r="A55" s="11"/>
      <c r="B55" s="9" t="s">
        <v>227</v>
      </c>
      <c r="C55" s="817">
        <v>8</v>
      </c>
      <c r="D55" s="817"/>
      <c r="E55" s="818"/>
      <c r="F55" s="819">
        <f t="shared" si="29"/>
        <v>8</v>
      </c>
      <c r="G55" s="817">
        <v>8</v>
      </c>
      <c r="H55" s="817"/>
      <c r="I55" s="818"/>
      <c r="J55" s="819">
        <f t="shared" si="30"/>
        <v>8</v>
      </c>
      <c r="K55" s="817">
        <v>8</v>
      </c>
      <c r="L55" s="817"/>
      <c r="M55" s="818"/>
      <c r="N55" s="819">
        <f t="shared" si="31"/>
        <v>8</v>
      </c>
      <c r="O55" s="817">
        <v>8</v>
      </c>
      <c r="P55" s="817"/>
      <c r="Q55" s="818"/>
      <c r="R55" s="819">
        <f t="shared" si="32"/>
        <v>8</v>
      </c>
      <c r="S55" s="36"/>
      <c r="T55" s="12">
        <v>8</v>
      </c>
      <c r="U55" s="12">
        <f t="shared" si="33"/>
        <v>32</v>
      </c>
      <c r="V55" s="737"/>
      <c r="W55" s="737">
        <v>8</v>
      </c>
      <c r="X55" s="13" t="str">
        <f t="shared" si="34"/>
        <v>-</v>
      </c>
      <c r="Y55" s="13">
        <f t="shared" si="34"/>
        <v>1</v>
      </c>
      <c r="Z55" s="13">
        <f t="shared" si="35"/>
        <v>0.25</v>
      </c>
      <c r="AA55" s="777"/>
    </row>
    <row r="56" spans="1:27">
      <c r="A56" s="11"/>
      <c r="B56" s="9" t="s">
        <v>224</v>
      </c>
      <c r="C56" s="817">
        <v>4</v>
      </c>
      <c r="D56" s="817"/>
      <c r="E56" s="818"/>
      <c r="F56" s="819">
        <f t="shared" si="29"/>
        <v>4</v>
      </c>
      <c r="G56" s="817">
        <v>4</v>
      </c>
      <c r="H56" s="817"/>
      <c r="I56" s="818"/>
      <c r="J56" s="819">
        <f t="shared" si="30"/>
        <v>4</v>
      </c>
      <c r="K56" s="817">
        <v>4</v>
      </c>
      <c r="L56" s="817"/>
      <c r="M56" s="818"/>
      <c r="N56" s="819">
        <f t="shared" si="31"/>
        <v>4</v>
      </c>
      <c r="O56" s="817">
        <v>4</v>
      </c>
      <c r="P56" s="817"/>
      <c r="Q56" s="818"/>
      <c r="R56" s="819">
        <f t="shared" si="32"/>
        <v>4</v>
      </c>
      <c r="S56" s="36"/>
      <c r="T56" s="12">
        <v>4</v>
      </c>
      <c r="U56" s="12">
        <f t="shared" si="33"/>
        <v>16</v>
      </c>
      <c r="V56" s="737"/>
      <c r="W56" s="737">
        <v>4</v>
      </c>
      <c r="X56" s="13" t="str">
        <f t="shared" si="34"/>
        <v>-</v>
      </c>
      <c r="Y56" s="13">
        <f t="shared" si="34"/>
        <v>1</v>
      </c>
      <c r="Z56" s="13">
        <f t="shared" si="35"/>
        <v>0.25</v>
      </c>
      <c r="AA56" s="777"/>
    </row>
    <row r="57" spans="1:27">
      <c r="A57" s="11"/>
      <c r="B57" s="9" t="s">
        <v>228</v>
      </c>
      <c r="C57" s="817">
        <v>15</v>
      </c>
      <c r="D57" s="817"/>
      <c r="E57" s="818"/>
      <c r="F57" s="819">
        <f t="shared" si="29"/>
        <v>15</v>
      </c>
      <c r="G57" s="817"/>
      <c r="H57" s="817"/>
      <c r="I57" s="818"/>
      <c r="J57" s="819">
        <f t="shared" si="30"/>
        <v>0</v>
      </c>
      <c r="K57" s="817"/>
      <c r="L57" s="817"/>
      <c r="M57" s="818"/>
      <c r="N57" s="819">
        <f t="shared" si="31"/>
        <v>0</v>
      </c>
      <c r="O57" s="817"/>
      <c r="P57" s="817"/>
      <c r="Q57" s="818"/>
      <c r="R57" s="819">
        <f t="shared" si="32"/>
        <v>0</v>
      </c>
      <c r="S57" s="36"/>
      <c r="T57" s="12">
        <v>15</v>
      </c>
      <c r="U57" s="12">
        <f t="shared" si="33"/>
        <v>15</v>
      </c>
      <c r="V57" s="737"/>
      <c r="W57" s="737">
        <v>15</v>
      </c>
      <c r="X57" s="13" t="str">
        <f t="shared" si="34"/>
        <v>-</v>
      </c>
      <c r="Y57" s="13">
        <f t="shared" si="34"/>
        <v>1</v>
      </c>
      <c r="Z57" s="13">
        <f t="shared" si="35"/>
        <v>1</v>
      </c>
      <c r="AA57" s="777"/>
    </row>
    <row r="58" spans="1:27" ht="18" thickBot="1">
      <c r="A58" s="20"/>
      <c r="B58" s="21" t="s">
        <v>225</v>
      </c>
      <c r="C58" s="826">
        <v>8</v>
      </c>
      <c r="D58" s="817"/>
      <c r="E58" s="818"/>
      <c r="F58" s="819">
        <f t="shared" si="29"/>
        <v>8</v>
      </c>
      <c r="G58" s="817"/>
      <c r="H58" s="817"/>
      <c r="I58" s="818"/>
      <c r="J58" s="819">
        <f t="shared" si="30"/>
        <v>0</v>
      </c>
      <c r="K58" s="817"/>
      <c r="L58" s="817"/>
      <c r="M58" s="818"/>
      <c r="N58" s="819">
        <f t="shared" si="31"/>
        <v>0</v>
      </c>
      <c r="O58" s="817"/>
      <c r="P58" s="817"/>
      <c r="Q58" s="827"/>
      <c r="R58" s="819">
        <f t="shared" si="32"/>
        <v>0</v>
      </c>
      <c r="S58" s="20"/>
      <c r="T58" s="22">
        <v>8</v>
      </c>
      <c r="U58" s="22">
        <f t="shared" si="33"/>
        <v>8</v>
      </c>
      <c r="V58" s="747"/>
      <c r="W58" s="747">
        <v>8</v>
      </c>
      <c r="X58" s="16" t="str">
        <f t="shared" si="34"/>
        <v>-</v>
      </c>
      <c r="Y58" s="16">
        <f t="shared" si="34"/>
        <v>1</v>
      </c>
      <c r="Z58" s="16">
        <f t="shared" si="35"/>
        <v>1</v>
      </c>
      <c r="AA58" s="779"/>
    </row>
    <row r="59" spans="1:27" ht="18" thickBot="1">
      <c r="A59" s="939" t="s">
        <v>229</v>
      </c>
      <c r="B59" s="1091"/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36"/>
      <c r="T59" s="736"/>
      <c r="U59" s="736"/>
      <c r="V59" s="742"/>
      <c r="W59" s="742"/>
      <c r="X59" s="736"/>
      <c r="Y59" s="736"/>
      <c r="Z59" s="736"/>
      <c r="AA59" s="775"/>
    </row>
    <row r="60" spans="1:27">
      <c r="A60" s="1092" t="s">
        <v>230</v>
      </c>
      <c r="B60" s="1093"/>
      <c r="C60" s="808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31"/>
      <c r="T60" s="31"/>
      <c r="U60" s="31"/>
      <c r="V60" s="743"/>
      <c r="W60" s="743"/>
      <c r="X60" s="31"/>
      <c r="Y60" s="31"/>
      <c r="Z60" s="31"/>
      <c r="AA60" s="776"/>
    </row>
    <row r="61" spans="1:27">
      <c r="A61" s="11"/>
      <c r="B61" s="9" t="s">
        <v>231</v>
      </c>
      <c r="C61" s="817"/>
      <c r="D61" s="817"/>
      <c r="E61" s="818">
        <v>1</v>
      </c>
      <c r="F61" s="819">
        <f t="shared" ref="F61:F62" si="36">SUM(C61:E61)</f>
        <v>1</v>
      </c>
      <c r="G61" s="817"/>
      <c r="H61" s="817"/>
      <c r="I61" s="818"/>
      <c r="J61" s="819">
        <f t="shared" ref="J61:J62" si="37">SUM(G61:I61)</f>
        <v>0</v>
      </c>
      <c r="K61" s="817"/>
      <c r="L61" s="817"/>
      <c r="M61" s="818"/>
      <c r="N61" s="819">
        <f t="shared" ref="N61:N62" si="38">SUM(K61:M61)</f>
        <v>0</v>
      </c>
      <c r="O61" s="817"/>
      <c r="P61" s="817"/>
      <c r="Q61" s="818"/>
      <c r="R61" s="819">
        <f t="shared" ref="R61:R62" si="39">SUM(O61:Q61)</f>
        <v>0</v>
      </c>
      <c r="S61" s="36">
        <v>1</v>
      </c>
      <c r="T61" s="12">
        <v>1</v>
      </c>
      <c r="U61" s="12">
        <f t="shared" ref="U61" si="40">+F61+J61+N61+R61</f>
        <v>1</v>
      </c>
      <c r="V61" s="737">
        <v>1</v>
      </c>
      <c r="W61" s="737">
        <v>1</v>
      </c>
      <c r="X61" s="13">
        <f t="shared" ref="X61:Y66" si="41">IFERROR(V61/S61,"-")</f>
        <v>1</v>
      </c>
      <c r="Y61" s="13">
        <f t="shared" si="41"/>
        <v>1</v>
      </c>
      <c r="Z61" s="13">
        <f t="shared" ref="Z61:Z66" si="42">IFERROR(W61/U61,"-")</f>
        <v>1</v>
      </c>
      <c r="AA61" s="777"/>
    </row>
    <row r="62" spans="1:27">
      <c r="A62" s="11"/>
      <c r="B62" s="9" t="s">
        <v>232</v>
      </c>
      <c r="C62" s="817"/>
      <c r="D62" s="817"/>
      <c r="E62" s="818">
        <v>1</v>
      </c>
      <c r="F62" s="819">
        <f t="shared" si="36"/>
        <v>1</v>
      </c>
      <c r="G62" s="817"/>
      <c r="H62" s="817"/>
      <c r="I62" s="818"/>
      <c r="J62" s="819">
        <f t="shared" si="37"/>
        <v>0</v>
      </c>
      <c r="K62" s="817"/>
      <c r="L62" s="817"/>
      <c r="M62" s="818"/>
      <c r="N62" s="819">
        <f t="shared" si="38"/>
        <v>0</v>
      </c>
      <c r="O62" s="817"/>
      <c r="P62" s="817"/>
      <c r="Q62" s="818"/>
      <c r="R62" s="819">
        <f t="shared" si="39"/>
        <v>0</v>
      </c>
      <c r="S62" s="36">
        <v>1</v>
      </c>
      <c r="T62" s="12">
        <v>1</v>
      </c>
      <c r="U62" s="12">
        <v>1</v>
      </c>
      <c r="V62" s="737">
        <v>1</v>
      </c>
      <c r="W62" s="737">
        <v>1</v>
      </c>
      <c r="X62" s="13">
        <f>IFERROR(V62/S62,"-")</f>
        <v>1</v>
      </c>
      <c r="Y62" s="13">
        <f t="shared" si="41"/>
        <v>1</v>
      </c>
      <c r="Z62" s="13">
        <f t="shared" si="42"/>
        <v>1</v>
      </c>
      <c r="AA62" s="777"/>
    </row>
    <row r="63" spans="1:27">
      <c r="A63" s="1080" t="s">
        <v>233</v>
      </c>
      <c r="B63" s="1081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32"/>
      <c r="T63" s="32"/>
      <c r="U63" s="32"/>
      <c r="V63" s="745"/>
      <c r="W63" s="745"/>
      <c r="X63" s="32"/>
      <c r="Y63" s="32"/>
      <c r="Z63" s="32"/>
      <c r="AA63" s="780"/>
    </row>
    <row r="64" spans="1:27">
      <c r="A64" s="11"/>
      <c r="B64" s="9" t="s">
        <v>234</v>
      </c>
      <c r="C64" s="817">
        <v>1</v>
      </c>
      <c r="D64" s="817">
        <v>1</v>
      </c>
      <c r="E64" s="818">
        <v>1</v>
      </c>
      <c r="F64" s="819">
        <f t="shared" ref="F64:F66" si="43">SUM(C64:E64)</f>
        <v>3</v>
      </c>
      <c r="G64" s="817">
        <v>1</v>
      </c>
      <c r="H64" s="817">
        <v>1</v>
      </c>
      <c r="I64" s="818">
        <v>1</v>
      </c>
      <c r="J64" s="819">
        <f t="shared" ref="J64:J66" si="44">SUM(G64:I64)</f>
        <v>3</v>
      </c>
      <c r="K64" s="817">
        <v>1</v>
      </c>
      <c r="L64" s="817">
        <v>1</v>
      </c>
      <c r="M64" s="818">
        <v>1</v>
      </c>
      <c r="N64" s="819">
        <f t="shared" ref="N64:N66" si="45">SUM(K64:M64)</f>
        <v>3</v>
      </c>
      <c r="O64" s="817">
        <v>1</v>
      </c>
      <c r="P64" s="817">
        <v>1</v>
      </c>
      <c r="Q64" s="818">
        <v>1</v>
      </c>
      <c r="R64" s="819">
        <f t="shared" ref="R64:R66" si="46">SUM(O64:Q64)</f>
        <v>3</v>
      </c>
      <c r="S64" s="36">
        <v>1</v>
      </c>
      <c r="T64" s="12">
        <v>3</v>
      </c>
      <c r="U64" s="12">
        <f>+F64+J64+N64+R64</f>
        <v>12</v>
      </c>
      <c r="V64" s="737">
        <v>1</v>
      </c>
      <c r="W64" s="737">
        <v>3</v>
      </c>
      <c r="X64" s="13">
        <f t="shared" si="41"/>
        <v>1</v>
      </c>
      <c r="Y64" s="13">
        <f t="shared" si="41"/>
        <v>1</v>
      </c>
      <c r="Z64" s="13">
        <f t="shared" si="42"/>
        <v>0.25</v>
      </c>
      <c r="AA64" s="777"/>
    </row>
    <row r="65" spans="1:27" hidden="1">
      <c r="A65" s="11"/>
      <c r="B65" s="9" t="s">
        <v>235</v>
      </c>
      <c r="C65" s="817"/>
      <c r="D65" s="817"/>
      <c r="E65" s="818"/>
      <c r="F65" s="819">
        <f t="shared" si="43"/>
        <v>0</v>
      </c>
      <c r="G65" s="817"/>
      <c r="H65" s="817"/>
      <c r="I65" s="818"/>
      <c r="J65" s="819">
        <f t="shared" si="44"/>
        <v>0</v>
      </c>
      <c r="K65" s="817"/>
      <c r="L65" s="817"/>
      <c r="M65" s="818"/>
      <c r="N65" s="819">
        <f t="shared" si="45"/>
        <v>0</v>
      </c>
      <c r="O65" s="817"/>
      <c r="P65" s="817">
        <v>1</v>
      </c>
      <c r="Q65" s="818"/>
      <c r="R65" s="819">
        <f t="shared" si="46"/>
        <v>1</v>
      </c>
      <c r="S65" s="36"/>
      <c r="T65" s="12"/>
      <c r="U65" s="12">
        <f t="shared" ref="U65:U66" si="47">+F65+J65+N65+R65</f>
        <v>1</v>
      </c>
      <c r="V65" s="737"/>
      <c r="W65" s="737"/>
      <c r="X65" s="13" t="str">
        <f t="shared" si="41"/>
        <v>-</v>
      </c>
      <c r="Y65" s="13" t="str">
        <f t="shared" si="41"/>
        <v>-</v>
      </c>
      <c r="Z65" s="13">
        <f t="shared" si="42"/>
        <v>0</v>
      </c>
      <c r="AA65" s="777"/>
    </row>
    <row r="66" spans="1:27" ht="18" thickBot="1">
      <c r="A66" s="20"/>
      <c r="B66" s="21" t="s">
        <v>236</v>
      </c>
      <c r="C66" s="824">
        <v>1</v>
      </c>
      <c r="D66" s="824"/>
      <c r="E66" s="825"/>
      <c r="F66" s="819">
        <f t="shared" si="43"/>
        <v>1</v>
      </c>
      <c r="G66" s="824"/>
      <c r="H66" s="824"/>
      <c r="I66" s="825"/>
      <c r="J66" s="819">
        <f t="shared" si="44"/>
        <v>0</v>
      </c>
      <c r="K66" s="824">
        <v>1</v>
      </c>
      <c r="L66" s="824"/>
      <c r="M66" s="825"/>
      <c r="N66" s="819">
        <f t="shared" si="45"/>
        <v>1</v>
      </c>
      <c r="O66" s="824"/>
      <c r="P66" s="824"/>
      <c r="Q66" s="825"/>
      <c r="R66" s="819">
        <f t="shared" si="46"/>
        <v>0</v>
      </c>
      <c r="S66" s="37"/>
      <c r="T66" s="22">
        <v>1</v>
      </c>
      <c r="U66" s="12">
        <f t="shared" si="47"/>
        <v>2</v>
      </c>
      <c r="V66" s="747"/>
      <c r="W66" s="747">
        <v>1</v>
      </c>
      <c r="X66" s="16" t="str">
        <f t="shared" si="41"/>
        <v>-</v>
      </c>
      <c r="Y66" s="16">
        <f t="shared" si="41"/>
        <v>1</v>
      </c>
      <c r="Z66" s="13">
        <f t="shared" si="42"/>
        <v>0.5</v>
      </c>
      <c r="AA66" s="779"/>
    </row>
    <row r="67" spans="1:27" ht="18" thickBot="1">
      <c r="A67" s="939" t="s">
        <v>237</v>
      </c>
      <c r="B67" s="1091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36"/>
      <c r="T67" s="736"/>
      <c r="U67" s="736"/>
      <c r="V67" s="742"/>
      <c r="W67" s="742"/>
      <c r="X67" s="736"/>
      <c r="Y67" s="736"/>
      <c r="Z67" s="736"/>
      <c r="AA67" s="775"/>
    </row>
    <row r="68" spans="1:27" ht="18" hidden="1" thickBot="1">
      <c r="A68" s="25"/>
      <c r="B68" s="26" t="s">
        <v>238</v>
      </c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38">
        <f>'Mo. Targets'!C67</f>
        <v>0</v>
      </c>
      <c r="T68" s="27">
        <f>'Mo. Targets'!Q67</f>
        <v>0</v>
      </c>
      <c r="U68" s="27">
        <f>'Mo. Targets'!O67</f>
        <v>0</v>
      </c>
      <c r="V68" s="748">
        <f>'Mo. Accom'!C67</f>
        <v>0</v>
      </c>
      <c r="W68" s="748">
        <f>'Mo. Accom'!O67</f>
        <v>0</v>
      </c>
      <c r="X68" s="28" t="str">
        <f t="shared" ref="X68:Y69" si="48">IFERROR(V68/S68,"-")</f>
        <v>-</v>
      </c>
      <c r="Y68" s="28" t="str">
        <f t="shared" si="48"/>
        <v>-</v>
      </c>
      <c r="Z68" s="13" t="str">
        <f t="shared" ref="Z68:Z69" si="49">IFERROR(W68/U68,"-")</f>
        <v>-</v>
      </c>
      <c r="AA68" s="782"/>
    </row>
    <row r="69" spans="1:27" ht="18" hidden="1" thickBot="1">
      <c r="A69" s="20"/>
      <c r="B69" s="21" t="s">
        <v>239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37">
        <f>'Mo. Targets'!C68</f>
        <v>0</v>
      </c>
      <c r="T69" s="22">
        <f>'Mo. Targets'!Q68</f>
        <v>0</v>
      </c>
      <c r="U69" s="22">
        <f>'Mo. Targets'!O68</f>
        <v>0</v>
      </c>
      <c r="V69" s="747">
        <f>'Mo. Accom'!C68</f>
        <v>0</v>
      </c>
      <c r="W69" s="747">
        <f>'Mo. Accom'!O68</f>
        <v>0</v>
      </c>
      <c r="X69" s="16" t="str">
        <f t="shared" si="48"/>
        <v>-</v>
      </c>
      <c r="Y69" s="16" t="str">
        <f t="shared" si="48"/>
        <v>-</v>
      </c>
      <c r="Z69" s="13" t="str">
        <f t="shared" si="49"/>
        <v>-</v>
      </c>
      <c r="AA69" s="779"/>
    </row>
    <row r="70" spans="1:27" ht="18" thickBot="1">
      <c r="A70" s="1089" t="s">
        <v>240</v>
      </c>
      <c r="B70" s="1090"/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35"/>
      <c r="T70" s="35"/>
      <c r="U70" s="35"/>
      <c r="V70" s="749"/>
      <c r="W70" s="749"/>
      <c r="X70" s="35"/>
      <c r="Y70" s="35"/>
      <c r="Z70" s="35"/>
      <c r="AA70" s="783"/>
    </row>
    <row r="71" spans="1:27">
      <c r="A71" s="1099" t="s">
        <v>241</v>
      </c>
      <c r="B71" s="1100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42"/>
      <c r="T71" s="42"/>
      <c r="U71" s="42"/>
      <c r="V71" s="750"/>
      <c r="W71" s="750"/>
      <c r="X71" s="42"/>
      <c r="Y71" s="42"/>
      <c r="Z71" s="42"/>
      <c r="AA71" s="784"/>
    </row>
    <row r="72" spans="1:27">
      <c r="A72" s="1101" t="s">
        <v>242</v>
      </c>
      <c r="B72" s="1102"/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43"/>
      <c r="T72" s="43"/>
      <c r="U72" s="43"/>
      <c r="V72" s="751"/>
      <c r="W72" s="751"/>
      <c r="X72" s="43"/>
      <c r="Y72" s="43"/>
      <c r="Z72" s="43"/>
      <c r="AA72" s="785"/>
    </row>
    <row r="73" spans="1:27">
      <c r="A73" s="11"/>
      <c r="B73" s="9" t="s">
        <v>243</v>
      </c>
      <c r="C73" s="817">
        <v>1</v>
      </c>
      <c r="D73" s="817">
        <v>1</v>
      </c>
      <c r="E73" s="818">
        <v>1</v>
      </c>
      <c r="F73" s="819">
        <f>SUM(C73:E73)</f>
        <v>3</v>
      </c>
      <c r="G73" s="817">
        <v>1</v>
      </c>
      <c r="H73" s="817">
        <v>1</v>
      </c>
      <c r="I73" s="818">
        <v>1</v>
      </c>
      <c r="J73" s="819">
        <f>SUM(G73:I73)</f>
        <v>3</v>
      </c>
      <c r="K73" s="817">
        <v>1</v>
      </c>
      <c r="L73" s="817">
        <v>1</v>
      </c>
      <c r="M73" s="818">
        <v>1</v>
      </c>
      <c r="N73" s="819">
        <f>SUM(K73:M73)</f>
        <v>3</v>
      </c>
      <c r="O73" s="817">
        <v>1</v>
      </c>
      <c r="P73" s="817">
        <v>1</v>
      </c>
      <c r="Q73" s="818">
        <v>1</v>
      </c>
      <c r="R73" s="819">
        <f>SUM(O73:Q73)</f>
        <v>3</v>
      </c>
      <c r="S73" s="36">
        <v>1</v>
      </c>
      <c r="T73" s="12">
        <v>3</v>
      </c>
      <c r="U73" s="12">
        <f>+F73+J73+N73+R73</f>
        <v>12</v>
      </c>
      <c r="V73" s="737">
        <v>1</v>
      </c>
      <c r="W73" s="737">
        <v>3</v>
      </c>
      <c r="X73" s="13">
        <f>IFERROR(V73/S73,"-")</f>
        <v>1</v>
      </c>
      <c r="Y73" s="13">
        <f>IFERROR(W73/T73,"-")</f>
        <v>1</v>
      </c>
      <c r="Z73" s="13">
        <f>IFERROR(W73/U73,"-")</f>
        <v>0.25</v>
      </c>
      <c r="AA73" s="777"/>
    </row>
    <row r="74" spans="1:27">
      <c r="A74" s="1080" t="s">
        <v>244</v>
      </c>
      <c r="B74" s="1081"/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32"/>
      <c r="T74" s="32"/>
      <c r="U74" s="32"/>
      <c r="V74" s="745"/>
      <c r="W74" s="745"/>
      <c r="X74" s="32"/>
      <c r="Y74" s="32"/>
      <c r="Z74" s="32"/>
      <c r="AA74" s="780"/>
    </row>
    <row r="75" spans="1:27" ht="18" thickBot="1">
      <c r="A75" s="20"/>
      <c r="B75" s="21" t="s">
        <v>245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37"/>
      <c r="T75" s="22"/>
      <c r="U75" s="22"/>
      <c r="V75" s="747"/>
      <c r="W75" s="747"/>
      <c r="X75" s="16" t="str">
        <f>IFERROR(V75/S75,"-")</f>
        <v>-</v>
      </c>
      <c r="Y75" s="16" t="str">
        <f>IFERROR(W75/T75,"-")</f>
        <v>-</v>
      </c>
      <c r="Z75" s="16" t="str">
        <f>IFERROR(W75/U75,"-")</f>
        <v>-</v>
      </c>
      <c r="AA75" s="779"/>
    </row>
    <row r="76" spans="1:27" ht="18" thickBot="1">
      <c r="A76" s="44" t="s">
        <v>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36"/>
      <c r="T76" s="736"/>
      <c r="U76" s="736"/>
      <c r="V76" s="742"/>
      <c r="W76" s="742"/>
      <c r="X76" s="736"/>
      <c r="Y76" s="736"/>
      <c r="Z76" s="736"/>
      <c r="AA76" s="775"/>
    </row>
    <row r="77" spans="1:27" ht="18" thickBot="1">
      <c r="A77" s="1087" t="s">
        <v>4</v>
      </c>
      <c r="B77" s="1103"/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35"/>
      <c r="T77" s="35"/>
      <c r="U77" s="35"/>
      <c r="V77" s="749"/>
      <c r="W77" s="749"/>
      <c r="X77" s="35"/>
      <c r="Y77" s="35"/>
      <c r="Z77" s="35"/>
      <c r="AA77" s="783"/>
    </row>
    <row r="78" spans="1:27" ht="18" thickBot="1">
      <c r="A78" s="1089" t="s">
        <v>5</v>
      </c>
      <c r="B78" s="1104"/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35"/>
      <c r="T78" s="35"/>
      <c r="U78" s="35"/>
      <c r="V78" s="749"/>
      <c r="W78" s="749"/>
      <c r="X78" s="35"/>
      <c r="Y78" s="35"/>
      <c r="Z78" s="35"/>
      <c r="AA78" s="783"/>
    </row>
    <row r="79" spans="1:27" ht="18" thickBot="1">
      <c r="A79" s="936" t="s">
        <v>6</v>
      </c>
      <c r="B79" s="937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35"/>
      <c r="T79" s="35"/>
      <c r="U79" s="35"/>
      <c r="V79" s="749"/>
      <c r="W79" s="749"/>
      <c r="X79" s="35"/>
      <c r="Y79" s="35"/>
      <c r="Z79" s="35"/>
      <c r="AA79" s="783"/>
    </row>
    <row r="80" spans="1:27" ht="35.25" thickBot="1">
      <c r="A80" s="58" t="s">
        <v>0</v>
      </c>
      <c r="B80" s="75" t="s">
        <v>7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112"/>
      <c r="T80" s="112"/>
      <c r="U80" s="112"/>
      <c r="V80" s="752"/>
      <c r="W80" s="752"/>
      <c r="X80" s="48" t="str">
        <f>IFERROR(V80/S80,"-")</f>
        <v>-</v>
      </c>
      <c r="Y80" s="48" t="str">
        <f>IFERROR(W80/T80,"-")</f>
        <v>-</v>
      </c>
      <c r="Z80" s="48" t="str">
        <f>IFERROR(W80/U80,"-")</f>
        <v>-</v>
      </c>
      <c r="AA80" s="786" t="s">
        <v>485</v>
      </c>
    </row>
    <row r="81" spans="1:27" ht="18" thickBot="1">
      <c r="A81" s="936" t="s">
        <v>8</v>
      </c>
      <c r="B81" s="937"/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35"/>
      <c r="T81" s="35"/>
      <c r="U81" s="35"/>
      <c r="V81" s="749"/>
      <c r="W81" s="749"/>
      <c r="X81" s="35"/>
      <c r="Y81" s="35"/>
      <c r="Z81" s="35"/>
      <c r="AA81" s="783"/>
    </row>
    <row r="82" spans="1:27" ht="35.25" thickBot="1">
      <c r="A82" s="58" t="s">
        <v>0</v>
      </c>
      <c r="B82" s="75" t="s">
        <v>9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537"/>
      <c r="T82" s="537"/>
      <c r="U82" s="537"/>
      <c r="V82" s="753"/>
      <c r="W82" s="753"/>
      <c r="X82" s="48" t="str">
        <f>IFERROR(V82/S82,"-")</f>
        <v>-</v>
      </c>
      <c r="Y82" s="538" t="str">
        <f t="shared" ref="Y82" si="50">IFERROR(W82/T82,"-")</f>
        <v>-</v>
      </c>
      <c r="Z82" s="538" t="str">
        <f t="shared" ref="Z82" si="51">IFERROR(W82/U82,"-")</f>
        <v>-</v>
      </c>
      <c r="AA82" s="786"/>
    </row>
    <row r="83" spans="1:27" ht="18" thickBot="1">
      <c r="A83" s="936" t="s">
        <v>10</v>
      </c>
      <c r="B83" s="937"/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35"/>
      <c r="T83" s="35"/>
      <c r="U83" s="35"/>
      <c r="V83" s="749"/>
      <c r="W83" s="749"/>
      <c r="X83" s="35"/>
      <c r="Y83" s="35"/>
      <c r="Z83" s="35"/>
      <c r="AA83" s="783"/>
    </row>
    <row r="84" spans="1:27" ht="35.25" thickBot="1">
      <c r="A84" s="58" t="s">
        <v>0</v>
      </c>
      <c r="B84" s="75" t="s">
        <v>11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86">
        <f>S96+S97+S98+S99</f>
        <v>6</v>
      </c>
      <c r="T84" s="86">
        <f t="shared" ref="T84:W84" si="52">T96+T97+T98+T99</f>
        <v>16</v>
      </c>
      <c r="U84" s="86">
        <f t="shared" si="52"/>
        <v>68</v>
      </c>
      <c r="V84" s="86">
        <f t="shared" si="52"/>
        <v>15</v>
      </c>
      <c r="W84" s="86">
        <f t="shared" si="52"/>
        <v>22</v>
      </c>
      <c r="X84" s="48">
        <f>IFERROR(V84/S84,"-")</f>
        <v>2.5</v>
      </c>
      <c r="Y84" s="48">
        <f>IFERROR(W84/T84,"-")</f>
        <v>1.375</v>
      </c>
      <c r="Z84" s="48">
        <f>IFERROR(W84/U84,"-")</f>
        <v>0.3235294117647059</v>
      </c>
      <c r="AA84" s="786"/>
    </row>
    <row r="85" spans="1:27" ht="18" thickBot="1">
      <c r="A85" s="936" t="s">
        <v>12</v>
      </c>
      <c r="B85" s="937"/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35"/>
      <c r="T85" s="35"/>
      <c r="U85" s="35"/>
      <c r="V85" s="749"/>
      <c r="W85" s="749"/>
      <c r="X85" s="35"/>
      <c r="Y85" s="35"/>
      <c r="Z85" s="35"/>
      <c r="AA85" s="783"/>
    </row>
    <row r="86" spans="1:27" ht="18" thickBot="1">
      <c r="A86" s="58" t="s">
        <v>0</v>
      </c>
      <c r="B86" s="75" t="s">
        <v>13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86">
        <f>S121+S123</f>
        <v>6</v>
      </c>
      <c r="T86" s="86">
        <f t="shared" ref="T86:W86" si="53">T121+T123</f>
        <v>10</v>
      </c>
      <c r="U86" s="86">
        <f t="shared" si="53"/>
        <v>48</v>
      </c>
      <c r="V86" s="86">
        <f t="shared" si="53"/>
        <v>8</v>
      </c>
      <c r="W86" s="86">
        <f t="shared" si="53"/>
        <v>14</v>
      </c>
      <c r="X86" s="48">
        <f>IFERROR(V86/S86,"-")</f>
        <v>1.3333333333333333</v>
      </c>
      <c r="Y86" s="48">
        <f>IFERROR(W86/T86,"-")</f>
        <v>1.4</v>
      </c>
      <c r="Z86" s="48">
        <f>IFERROR(W86/U86,"-")</f>
        <v>0.29166666666666669</v>
      </c>
      <c r="AA86" s="786"/>
    </row>
    <row r="87" spans="1:27" ht="18" thickBot="1">
      <c r="A87" s="1089" t="s">
        <v>14</v>
      </c>
      <c r="B87" s="1104"/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35"/>
      <c r="T87" s="35"/>
      <c r="U87" s="35"/>
      <c r="V87" s="749"/>
      <c r="W87" s="749"/>
      <c r="X87" s="35"/>
      <c r="Y87" s="35"/>
      <c r="Z87" s="35"/>
      <c r="AA87" s="783"/>
    </row>
    <row r="88" spans="1:27" ht="32.25" customHeight="1">
      <c r="A88" s="1105" t="s">
        <v>15</v>
      </c>
      <c r="B88" s="1106"/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43"/>
      <c r="T88" s="43"/>
      <c r="U88" s="43"/>
      <c r="V88" s="751"/>
      <c r="W88" s="751"/>
      <c r="X88" s="43"/>
      <c r="Y88" s="43"/>
      <c r="Z88" s="43"/>
      <c r="AA88" s="785"/>
    </row>
    <row r="89" spans="1:27" ht="36" customHeight="1">
      <c r="A89" s="1107" t="s">
        <v>16</v>
      </c>
      <c r="B89" s="973"/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39"/>
      <c r="T89" s="39"/>
      <c r="U89" s="39"/>
      <c r="V89" s="754"/>
      <c r="W89" s="754"/>
      <c r="X89" s="39"/>
      <c r="Y89" s="39"/>
      <c r="Z89" s="39"/>
      <c r="AA89" s="69"/>
    </row>
    <row r="90" spans="1:27">
      <c r="A90" s="4" t="s">
        <v>0</v>
      </c>
      <c r="B90" s="9" t="s">
        <v>17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"/>
      <c r="T90" s="1"/>
      <c r="U90" s="1"/>
      <c r="V90" s="755"/>
      <c r="W90" s="755"/>
      <c r="X90" s="13" t="str">
        <f t="shared" ref="X90:Y91" si="54">IFERROR(V90/S90,"-")</f>
        <v>-</v>
      </c>
      <c r="Y90" s="13" t="str">
        <f t="shared" si="54"/>
        <v>-</v>
      </c>
      <c r="Z90" s="13" t="str">
        <f t="shared" ref="Z90:Z91" si="55">IFERROR(W90/U90,"-")</f>
        <v>-</v>
      </c>
      <c r="AA90" s="777"/>
    </row>
    <row r="91" spans="1:27">
      <c r="A91" s="4" t="s">
        <v>0</v>
      </c>
      <c r="B91" s="9" t="s">
        <v>494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"/>
      <c r="T91" s="1"/>
      <c r="U91" s="1"/>
      <c r="V91" s="755"/>
      <c r="W91" s="755"/>
      <c r="X91" s="13" t="str">
        <f t="shared" si="54"/>
        <v>-</v>
      </c>
      <c r="Y91" s="13" t="str">
        <f t="shared" si="54"/>
        <v>-</v>
      </c>
      <c r="Z91" s="13" t="str">
        <f t="shared" si="55"/>
        <v>-</v>
      </c>
      <c r="AA91" s="777"/>
    </row>
    <row r="92" spans="1:27" ht="18" thickBot="1">
      <c r="A92" s="1108" t="s">
        <v>19</v>
      </c>
      <c r="B92" s="1109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8"/>
      <c r="T92" s="848"/>
      <c r="U92" s="848"/>
      <c r="V92" s="849"/>
      <c r="W92" s="849"/>
      <c r="X92" s="848"/>
      <c r="Y92" s="848"/>
      <c r="Z92" s="848"/>
      <c r="AA92" s="850"/>
    </row>
    <row r="93" spans="1:27" ht="18" thickBot="1">
      <c r="A93" s="936" t="s">
        <v>20</v>
      </c>
      <c r="B93" s="937"/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35"/>
      <c r="T93" s="35"/>
      <c r="U93" s="35"/>
      <c r="V93" s="749"/>
      <c r="W93" s="749"/>
      <c r="X93" s="35"/>
      <c r="Y93" s="35"/>
      <c r="Z93" s="35"/>
      <c r="AA93" s="783"/>
    </row>
    <row r="94" spans="1:27">
      <c r="A94" s="73" t="s">
        <v>21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49"/>
      <c r="T94" s="49"/>
      <c r="U94" s="49"/>
      <c r="V94" s="757"/>
      <c r="W94" s="757"/>
      <c r="X94" s="49"/>
      <c r="Y94" s="49"/>
      <c r="Z94" s="49"/>
      <c r="AA94" s="67"/>
    </row>
    <row r="95" spans="1:27">
      <c r="A95" s="4" t="s">
        <v>0</v>
      </c>
      <c r="B95" s="33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0"/>
      <c r="T95" s="30"/>
      <c r="U95" s="30"/>
      <c r="V95" s="744"/>
      <c r="W95" s="744"/>
      <c r="X95" s="30"/>
      <c r="Y95" s="30"/>
      <c r="Z95" s="30"/>
      <c r="AA95" s="778"/>
    </row>
    <row r="96" spans="1:27">
      <c r="A96" s="4" t="s">
        <v>0</v>
      </c>
      <c r="B96" s="9" t="s">
        <v>23</v>
      </c>
      <c r="C96" s="817"/>
      <c r="D96" s="817"/>
      <c r="E96" s="818"/>
      <c r="F96" s="819">
        <f t="shared" ref="F96:F98" si="56">SUM(C96:E96)</f>
        <v>0</v>
      </c>
      <c r="G96" s="817"/>
      <c r="H96" s="817"/>
      <c r="I96" s="818"/>
      <c r="J96" s="819">
        <f t="shared" ref="J96:J98" si="57">SUM(G96:I96)</f>
        <v>0</v>
      </c>
      <c r="K96" s="817"/>
      <c r="L96" s="817"/>
      <c r="M96" s="818">
        <v>1</v>
      </c>
      <c r="N96" s="819">
        <f t="shared" ref="N96:N98" si="58">SUM(K96:M96)</f>
        <v>1</v>
      </c>
      <c r="O96" s="817"/>
      <c r="P96" s="817">
        <v>1</v>
      </c>
      <c r="Q96" s="818"/>
      <c r="R96" s="819">
        <f t="shared" ref="R96:R98" si="59">SUM(O96:Q96)</f>
        <v>1</v>
      </c>
      <c r="S96" s="1"/>
      <c r="T96" s="1"/>
      <c r="U96" s="12">
        <f t="shared" ref="U96:U98" si="60">+F96+J96+N96+R96</f>
        <v>2</v>
      </c>
      <c r="V96" s="755">
        <v>1</v>
      </c>
      <c r="W96" s="755">
        <f>1+1</f>
        <v>2</v>
      </c>
      <c r="X96" s="13" t="str">
        <f t="shared" ref="X96:Y99" si="61">IFERROR(V96/S96,"-")</f>
        <v>-</v>
      </c>
      <c r="Y96" s="13" t="str">
        <f t="shared" si="61"/>
        <v>-</v>
      </c>
      <c r="Z96" s="13">
        <f t="shared" ref="Z96:Z99" si="62">IFERROR(W96/U96,"-")</f>
        <v>1</v>
      </c>
      <c r="AA96" s="777"/>
    </row>
    <row r="97" spans="1:27">
      <c r="A97" s="4" t="s">
        <v>0</v>
      </c>
      <c r="B97" s="9" t="s">
        <v>24</v>
      </c>
      <c r="C97" s="817">
        <v>0</v>
      </c>
      <c r="D97" s="817">
        <v>0</v>
      </c>
      <c r="E97" s="818">
        <v>1</v>
      </c>
      <c r="F97" s="819">
        <f t="shared" si="56"/>
        <v>1</v>
      </c>
      <c r="G97" s="817">
        <v>0</v>
      </c>
      <c r="H97" s="817">
        <v>0</v>
      </c>
      <c r="I97" s="818">
        <v>1</v>
      </c>
      <c r="J97" s="819">
        <f t="shared" si="57"/>
        <v>1</v>
      </c>
      <c r="K97" s="817">
        <v>0</v>
      </c>
      <c r="L97" s="817">
        <v>0</v>
      </c>
      <c r="M97" s="818">
        <v>1</v>
      </c>
      <c r="N97" s="819">
        <f t="shared" si="58"/>
        <v>1</v>
      </c>
      <c r="O97" s="817">
        <v>1</v>
      </c>
      <c r="P97" s="817">
        <v>0</v>
      </c>
      <c r="Q97" s="818">
        <v>0</v>
      </c>
      <c r="R97" s="819">
        <f t="shared" si="59"/>
        <v>1</v>
      </c>
      <c r="S97" s="1">
        <v>1</v>
      </c>
      <c r="T97" s="1">
        <v>1</v>
      </c>
      <c r="U97" s="12">
        <f t="shared" si="60"/>
        <v>4</v>
      </c>
      <c r="V97" s="755"/>
      <c r="W97" s="755"/>
      <c r="X97" s="13">
        <f t="shared" si="61"/>
        <v>0</v>
      </c>
      <c r="Y97" s="13">
        <f t="shared" si="61"/>
        <v>0</v>
      </c>
      <c r="Z97" s="13">
        <f t="shared" si="62"/>
        <v>0</v>
      </c>
      <c r="AA97" s="777"/>
    </row>
    <row r="98" spans="1:27" ht="51.75">
      <c r="A98" s="4" t="s">
        <v>0</v>
      </c>
      <c r="B98" s="9" t="s">
        <v>25</v>
      </c>
      <c r="C98" s="817">
        <v>5</v>
      </c>
      <c r="D98" s="817">
        <v>5</v>
      </c>
      <c r="E98" s="818">
        <v>5</v>
      </c>
      <c r="F98" s="819">
        <f t="shared" si="56"/>
        <v>15</v>
      </c>
      <c r="G98" s="817">
        <v>5</v>
      </c>
      <c r="H98" s="817">
        <v>5</v>
      </c>
      <c r="I98" s="818">
        <v>5</v>
      </c>
      <c r="J98" s="819">
        <f t="shared" si="57"/>
        <v>15</v>
      </c>
      <c r="K98" s="817">
        <v>5</v>
      </c>
      <c r="L98" s="817">
        <v>5</v>
      </c>
      <c r="M98" s="818">
        <v>5</v>
      </c>
      <c r="N98" s="819">
        <f t="shared" si="58"/>
        <v>15</v>
      </c>
      <c r="O98" s="817">
        <v>5</v>
      </c>
      <c r="P98" s="817">
        <v>7</v>
      </c>
      <c r="Q98" s="818">
        <v>5</v>
      </c>
      <c r="R98" s="819">
        <f t="shared" si="59"/>
        <v>17</v>
      </c>
      <c r="S98" s="1">
        <v>5</v>
      </c>
      <c r="T98" s="1">
        <f>10+5</f>
        <v>15</v>
      </c>
      <c r="U98" s="12">
        <f t="shared" si="60"/>
        <v>62</v>
      </c>
      <c r="V98" s="755">
        <v>14</v>
      </c>
      <c r="W98" s="755">
        <f>6+14</f>
        <v>20</v>
      </c>
      <c r="X98" s="13">
        <f t="shared" si="61"/>
        <v>2.8</v>
      </c>
      <c r="Y98" s="13">
        <f t="shared" si="61"/>
        <v>1.3333333333333333</v>
      </c>
      <c r="Z98" s="13">
        <f t="shared" si="62"/>
        <v>0.32258064516129031</v>
      </c>
      <c r="AA98" s="777" t="s">
        <v>622</v>
      </c>
    </row>
    <row r="99" spans="1:27">
      <c r="A99" s="4" t="s">
        <v>0</v>
      </c>
      <c r="B99" s="9" t="s">
        <v>26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"/>
      <c r="U99" s="1"/>
      <c r="V99" s="755"/>
      <c r="W99" s="755"/>
      <c r="X99" s="13" t="str">
        <f t="shared" si="61"/>
        <v>-</v>
      </c>
      <c r="Y99" s="13" t="str">
        <f t="shared" si="61"/>
        <v>-</v>
      </c>
      <c r="Z99" s="13" t="str">
        <f t="shared" si="62"/>
        <v>-</v>
      </c>
      <c r="AA99" s="777"/>
    </row>
    <row r="100" spans="1:27">
      <c r="A100" s="1107" t="s">
        <v>27</v>
      </c>
      <c r="B100" s="973"/>
      <c r="C100" s="800"/>
      <c r="D100" s="800"/>
      <c r="E100" s="800"/>
      <c r="F100" s="800"/>
      <c r="G100" s="800"/>
      <c r="H100" s="800"/>
      <c r="I100" s="800"/>
      <c r="J100" s="800"/>
      <c r="K100" s="800"/>
      <c r="L100" s="800"/>
      <c r="M100" s="800"/>
      <c r="N100" s="800"/>
      <c r="O100" s="800"/>
      <c r="P100" s="800"/>
      <c r="Q100" s="800"/>
      <c r="R100" s="800"/>
      <c r="S100" s="39"/>
      <c r="T100" s="39"/>
      <c r="U100" s="39"/>
      <c r="V100" s="754"/>
      <c r="W100" s="754"/>
      <c r="X100" s="39"/>
      <c r="Y100" s="39"/>
      <c r="Z100" s="39"/>
      <c r="AA100" s="69"/>
    </row>
    <row r="101" spans="1:27">
      <c r="A101" s="4" t="s">
        <v>0</v>
      </c>
      <c r="B101" s="9" t="s">
        <v>28</v>
      </c>
      <c r="C101" s="826"/>
      <c r="D101" s="826"/>
      <c r="E101" s="828"/>
      <c r="F101" s="819">
        <f>SUM(C101:E101)</f>
        <v>0</v>
      </c>
      <c r="G101" s="817"/>
      <c r="H101" s="826"/>
      <c r="I101" s="828"/>
      <c r="J101" s="819">
        <f>SUM(G101:I101)</f>
        <v>0</v>
      </c>
      <c r="K101" s="817"/>
      <c r="L101" s="826"/>
      <c r="M101" s="828">
        <v>1</v>
      </c>
      <c r="N101" s="819">
        <f>SUM(K101:M101)</f>
        <v>1</v>
      </c>
      <c r="O101" s="817"/>
      <c r="P101" s="826">
        <v>1</v>
      </c>
      <c r="Q101" s="828"/>
      <c r="R101" s="819">
        <f>SUM(O101:Q101)</f>
        <v>1</v>
      </c>
      <c r="S101" s="1"/>
      <c r="T101" s="1"/>
      <c r="U101" s="12">
        <f>+F101+J101+N101+R101</f>
        <v>2</v>
      </c>
      <c r="V101" s="755"/>
      <c r="W101" s="755">
        <v>2</v>
      </c>
      <c r="X101" s="13" t="str">
        <f>IFERROR(V101/S101,"-")</f>
        <v>-</v>
      </c>
      <c r="Y101" s="13" t="str">
        <f>IFERROR(W101/T101,"-")</f>
        <v>-</v>
      </c>
      <c r="Z101" s="13">
        <f>IFERROR(W101/U101,"-")</f>
        <v>1</v>
      </c>
      <c r="AA101" s="777"/>
    </row>
    <row r="102" spans="1:27">
      <c r="A102" s="1107" t="s">
        <v>29</v>
      </c>
      <c r="B102" s="973"/>
      <c r="C102" s="800"/>
      <c r="D102" s="800"/>
      <c r="E102" s="800"/>
      <c r="F102" s="800"/>
      <c r="G102" s="800"/>
      <c r="H102" s="800"/>
      <c r="I102" s="800"/>
      <c r="J102" s="800"/>
      <c r="K102" s="800"/>
      <c r="L102" s="800"/>
      <c r="M102" s="800"/>
      <c r="N102" s="800"/>
      <c r="O102" s="800"/>
      <c r="P102" s="800"/>
      <c r="Q102" s="800"/>
      <c r="R102" s="800"/>
      <c r="S102" s="39"/>
      <c r="T102" s="39"/>
      <c r="U102" s="39"/>
      <c r="V102" s="754"/>
      <c r="W102" s="754"/>
      <c r="X102" s="39"/>
      <c r="Y102" s="39"/>
      <c r="Z102" s="39"/>
      <c r="AA102" s="69"/>
    </row>
    <row r="103" spans="1:27" ht="34.5">
      <c r="A103" s="4" t="s">
        <v>0</v>
      </c>
      <c r="B103" s="9" t="s">
        <v>30</v>
      </c>
      <c r="C103" s="826"/>
      <c r="D103" s="826">
        <v>2</v>
      </c>
      <c r="E103" s="828">
        <v>3</v>
      </c>
      <c r="F103" s="819">
        <f>SUM(C103:E103)</f>
        <v>5</v>
      </c>
      <c r="G103" s="817">
        <v>3</v>
      </c>
      <c r="H103" s="826">
        <v>2</v>
      </c>
      <c r="I103" s="828"/>
      <c r="J103" s="819">
        <f>SUM(G103:I103)</f>
        <v>5</v>
      </c>
      <c r="K103" s="817">
        <v>3</v>
      </c>
      <c r="L103" s="826">
        <v>3</v>
      </c>
      <c r="M103" s="828">
        <v>2</v>
      </c>
      <c r="N103" s="819">
        <f>SUM(K103:M103)</f>
        <v>8</v>
      </c>
      <c r="O103" s="817">
        <v>3</v>
      </c>
      <c r="P103" s="826">
        <v>3</v>
      </c>
      <c r="Q103" s="828"/>
      <c r="R103" s="819">
        <f>SUM(O103:Q103)</f>
        <v>6</v>
      </c>
      <c r="S103" s="1">
        <v>3</v>
      </c>
      <c r="T103" s="1">
        <f>2+3</f>
        <v>5</v>
      </c>
      <c r="U103" s="12">
        <f>+F103+J103+N103+R103</f>
        <v>24</v>
      </c>
      <c r="V103" s="755">
        <v>4</v>
      </c>
      <c r="W103" s="755">
        <f>3+4</f>
        <v>7</v>
      </c>
      <c r="X103" s="13">
        <f>IFERROR(V103/S103,"-")</f>
        <v>1.3333333333333333</v>
      </c>
      <c r="Y103" s="13">
        <f>IFERROR(W103/T103,"-")</f>
        <v>1.4</v>
      </c>
      <c r="Z103" s="13">
        <f>IFERROR(W103/U103,"-")</f>
        <v>0.29166666666666669</v>
      </c>
      <c r="AA103" s="777"/>
    </row>
    <row r="104" spans="1:27">
      <c r="A104" s="1107" t="s">
        <v>31</v>
      </c>
      <c r="B104" s="973"/>
      <c r="C104" s="800"/>
      <c r="D104" s="800"/>
      <c r="E104" s="800"/>
      <c r="F104" s="800"/>
      <c r="G104" s="800"/>
      <c r="H104" s="800"/>
      <c r="I104" s="800"/>
      <c r="J104" s="800"/>
      <c r="K104" s="800"/>
      <c r="L104" s="800"/>
      <c r="M104" s="800"/>
      <c r="N104" s="800"/>
      <c r="O104" s="800"/>
      <c r="P104" s="800"/>
      <c r="Q104" s="800"/>
      <c r="R104" s="800"/>
      <c r="S104" s="39"/>
      <c r="T104" s="39"/>
      <c r="U104" s="39"/>
      <c r="V104" s="754"/>
      <c r="W104" s="754"/>
      <c r="X104" s="39"/>
      <c r="Y104" s="39"/>
      <c r="Z104" s="39"/>
      <c r="AA104" s="69"/>
    </row>
    <row r="105" spans="1:27">
      <c r="A105" s="4" t="s">
        <v>0</v>
      </c>
      <c r="B105" s="9" t="s">
        <v>488</v>
      </c>
      <c r="C105" s="826"/>
      <c r="D105" s="826"/>
      <c r="E105" s="828"/>
      <c r="F105" s="819">
        <f t="shared" ref="F105:F109" si="63">SUM(C105:E105)</f>
        <v>0</v>
      </c>
      <c r="G105" s="817"/>
      <c r="H105" s="826"/>
      <c r="I105" s="828"/>
      <c r="J105" s="819">
        <f t="shared" ref="J105:J109" si="64">SUM(G105:I105)</f>
        <v>0</v>
      </c>
      <c r="K105" s="817"/>
      <c r="L105" s="826"/>
      <c r="M105" s="828"/>
      <c r="N105" s="819">
        <f t="shared" ref="N105:N109" si="65">SUM(K105:M105)</f>
        <v>0</v>
      </c>
      <c r="O105" s="817">
        <v>2</v>
      </c>
      <c r="P105" s="826"/>
      <c r="Q105" s="828"/>
      <c r="R105" s="819">
        <f t="shared" ref="R105:R109" si="66">SUM(O105:Q105)</f>
        <v>2</v>
      </c>
      <c r="S105" s="1"/>
      <c r="T105" s="1"/>
      <c r="U105" s="12">
        <f t="shared" ref="U105:U109" si="67">+F105+J105+N105+R105</f>
        <v>2</v>
      </c>
      <c r="V105" s="755">
        <v>1</v>
      </c>
      <c r="W105" s="755">
        <f>1+1</f>
        <v>2</v>
      </c>
      <c r="X105" s="13" t="str">
        <f t="shared" ref="X105:Y109" si="68">IFERROR(V105/S105,"-")</f>
        <v>-</v>
      </c>
      <c r="Y105" s="13" t="str">
        <f t="shared" si="68"/>
        <v>-</v>
      </c>
      <c r="Z105" s="13">
        <f t="shared" ref="Z105:Z109" si="69">IFERROR(W105/U105,"-")</f>
        <v>1</v>
      </c>
      <c r="AA105" s="777" t="s">
        <v>603</v>
      </c>
    </row>
    <row r="106" spans="1:27" ht="69">
      <c r="A106" s="4" t="s">
        <v>0</v>
      </c>
      <c r="B106" s="9" t="s">
        <v>489</v>
      </c>
      <c r="C106" s="826"/>
      <c r="D106" s="826"/>
      <c r="E106" s="828">
        <v>10</v>
      </c>
      <c r="F106" s="819">
        <f t="shared" si="63"/>
        <v>10</v>
      </c>
      <c r="G106" s="817"/>
      <c r="H106" s="826"/>
      <c r="I106" s="828"/>
      <c r="J106" s="819">
        <f t="shared" si="64"/>
        <v>0</v>
      </c>
      <c r="K106" s="817"/>
      <c r="L106" s="826"/>
      <c r="M106" s="828"/>
      <c r="N106" s="819">
        <f t="shared" si="65"/>
        <v>0</v>
      </c>
      <c r="O106" s="817"/>
      <c r="P106" s="826"/>
      <c r="Q106" s="828"/>
      <c r="R106" s="819">
        <f t="shared" si="66"/>
        <v>0</v>
      </c>
      <c r="S106" s="1">
        <v>10</v>
      </c>
      <c r="T106" s="1">
        <v>10</v>
      </c>
      <c r="U106" s="12">
        <f t="shared" si="67"/>
        <v>10</v>
      </c>
      <c r="V106" s="755"/>
      <c r="W106" s="755"/>
      <c r="X106" s="13">
        <f t="shared" si="68"/>
        <v>0</v>
      </c>
      <c r="Y106" s="13">
        <f t="shared" si="68"/>
        <v>0</v>
      </c>
      <c r="Z106" s="13">
        <f t="shared" si="69"/>
        <v>0</v>
      </c>
      <c r="AA106" s="777" t="s">
        <v>694</v>
      </c>
    </row>
    <row r="107" spans="1:27">
      <c r="A107" s="4" t="s">
        <v>0</v>
      </c>
      <c r="B107" s="9" t="s">
        <v>34</v>
      </c>
      <c r="C107" s="826"/>
      <c r="D107" s="826"/>
      <c r="E107" s="828"/>
      <c r="F107" s="819">
        <f t="shared" si="63"/>
        <v>0</v>
      </c>
      <c r="G107" s="817"/>
      <c r="H107" s="826"/>
      <c r="I107" s="828"/>
      <c r="J107" s="819">
        <f t="shared" si="64"/>
        <v>0</v>
      </c>
      <c r="K107" s="817"/>
      <c r="L107" s="826"/>
      <c r="M107" s="828">
        <v>2</v>
      </c>
      <c r="N107" s="819">
        <f t="shared" si="65"/>
        <v>2</v>
      </c>
      <c r="O107" s="817"/>
      <c r="P107" s="826"/>
      <c r="Q107" s="828"/>
      <c r="R107" s="819">
        <f t="shared" si="66"/>
        <v>0</v>
      </c>
      <c r="S107" s="1"/>
      <c r="T107" s="1"/>
      <c r="U107" s="12">
        <f t="shared" si="67"/>
        <v>2</v>
      </c>
      <c r="V107" s="755"/>
      <c r="W107" s="755"/>
      <c r="X107" s="13" t="str">
        <f t="shared" si="68"/>
        <v>-</v>
      </c>
      <c r="Y107" s="13" t="str">
        <f t="shared" si="68"/>
        <v>-</v>
      </c>
      <c r="Z107" s="13">
        <f t="shared" si="69"/>
        <v>0</v>
      </c>
      <c r="AA107" s="777"/>
    </row>
    <row r="108" spans="1:27" ht="69">
      <c r="A108" s="4" t="s">
        <v>0</v>
      </c>
      <c r="B108" s="9" t="s">
        <v>35</v>
      </c>
      <c r="C108" s="826"/>
      <c r="D108" s="826"/>
      <c r="E108" s="828">
        <v>10</v>
      </c>
      <c r="F108" s="819">
        <f t="shared" si="63"/>
        <v>10</v>
      </c>
      <c r="G108" s="817"/>
      <c r="H108" s="826"/>
      <c r="I108" s="828"/>
      <c r="J108" s="819">
        <f t="shared" si="64"/>
        <v>0</v>
      </c>
      <c r="K108" s="817"/>
      <c r="L108" s="826"/>
      <c r="M108" s="828"/>
      <c r="N108" s="819">
        <f t="shared" si="65"/>
        <v>0</v>
      </c>
      <c r="O108" s="817"/>
      <c r="P108" s="826"/>
      <c r="Q108" s="828"/>
      <c r="R108" s="819">
        <f t="shared" si="66"/>
        <v>0</v>
      </c>
      <c r="S108" s="1">
        <v>10</v>
      </c>
      <c r="T108" s="1">
        <v>10</v>
      </c>
      <c r="U108" s="12">
        <f t="shared" si="67"/>
        <v>10</v>
      </c>
      <c r="V108" s="755"/>
      <c r="W108" s="755"/>
      <c r="X108" s="13">
        <f t="shared" si="68"/>
        <v>0</v>
      </c>
      <c r="Y108" s="13">
        <f t="shared" si="68"/>
        <v>0</v>
      </c>
      <c r="Z108" s="13">
        <f t="shared" si="69"/>
        <v>0</v>
      </c>
      <c r="AA108" s="777" t="s">
        <v>695</v>
      </c>
    </row>
    <row r="109" spans="1:27" ht="69">
      <c r="A109" s="4" t="s">
        <v>0</v>
      </c>
      <c r="B109" s="9" t="s">
        <v>36</v>
      </c>
      <c r="C109" s="826">
        <v>7</v>
      </c>
      <c r="D109" s="826">
        <v>8</v>
      </c>
      <c r="E109" s="828">
        <v>8</v>
      </c>
      <c r="F109" s="819">
        <f t="shared" si="63"/>
        <v>23</v>
      </c>
      <c r="G109" s="817"/>
      <c r="H109" s="826"/>
      <c r="I109" s="828"/>
      <c r="J109" s="819">
        <f t="shared" si="64"/>
        <v>0</v>
      </c>
      <c r="K109" s="817"/>
      <c r="L109" s="826"/>
      <c r="M109" s="828"/>
      <c r="N109" s="819">
        <f t="shared" si="65"/>
        <v>0</v>
      </c>
      <c r="O109" s="817"/>
      <c r="P109" s="826"/>
      <c r="Q109" s="828"/>
      <c r="R109" s="819">
        <f t="shared" si="66"/>
        <v>0</v>
      </c>
      <c r="S109" s="1">
        <v>8</v>
      </c>
      <c r="T109" s="1">
        <f>15+8</f>
        <v>23</v>
      </c>
      <c r="U109" s="12">
        <f t="shared" si="67"/>
        <v>23</v>
      </c>
      <c r="V109" s="755"/>
      <c r="W109" s="755">
        <f>3+2</f>
        <v>5</v>
      </c>
      <c r="X109" s="13">
        <f t="shared" si="68"/>
        <v>0</v>
      </c>
      <c r="Y109" s="13">
        <f t="shared" si="68"/>
        <v>0.21739130434782608</v>
      </c>
      <c r="Z109" s="13">
        <f t="shared" si="69"/>
        <v>0.21739130434782608</v>
      </c>
      <c r="AA109" s="777" t="s">
        <v>696</v>
      </c>
    </row>
    <row r="110" spans="1:27">
      <c r="A110" s="64" t="s">
        <v>39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9"/>
      <c r="T110" s="39"/>
      <c r="U110" s="39"/>
      <c r="V110" s="754"/>
      <c r="W110" s="754"/>
      <c r="X110" s="39"/>
      <c r="Y110" s="39"/>
      <c r="Z110" s="39"/>
      <c r="AA110" s="69"/>
    </row>
    <row r="111" spans="1:27" ht="51.75">
      <c r="A111" s="4" t="s">
        <v>0</v>
      </c>
      <c r="B111" s="9" t="s">
        <v>40</v>
      </c>
      <c r="C111" s="826"/>
      <c r="D111" s="826">
        <v>1</v>
      </c>
      <c r="E111" s="828">
        <v>1</v>
      </c>
      <c r="F111" s="819">
        <f t="shared" ref="F111" si="70">SUM(C111:E111)</f>
        <v>2</v>
      </c>
      <c r="G111" s="817"/>
      <c r="H111" s="826">
        <v>1</v>
      </c>
      <c r="I111" s="828"/>
      <c r="J111" s="819">
        <f t="shared" ref="J111" si="71">SUM(G111:I111)</f>
        <v>1</v>
      </c>
      <c r="K111" s="817"/>
      <c r="L111" s="826">
        <v>1</v>
      </c>
      <c r="M111" s="828">
        <v>1</v>
      </c>
      <c r="N111" s="819">
        <f t="shared" ref="N111" si="72">SUM(K111:M111)</f>
        <v>2</v>
      </c>
      <c r="O111" s="817">
        <v>1</v>
      </c>
      <c r="P111" s="826"/>
      <c r="Q111" s="828"/>
      <c r="R111" s="819">
        <f t="shared" ref="R111" si="73">SUM(O111:Q111)</f>
        <v>1</v>
      </c>
      <c r="S111" s="1">
        <v>1</v>
      </c>
      <c r="T111" s="1">
        <f>1+1</f>
        <v>2</v>
      </c>
      <c r="U111" s="12">
        <f>+F111+J111+N111+R111</f>
        <v>6</v>
      </c>
      <c r="V111" s="755"/>
      <c r="W111" s="755">
        <v>1</v>
      </c>
      <c r="X111" s="13">
        <f t="shared" ref="X111:Y117" si="74">IFERROR(V111/S111,"-")</f>
        <v>0</v>
      </c>
      <c r="Y111" s="13">
        <f t="shared" si="74"/>
        <v>0.5</v>
      </c>
      <c r="Z111" s="13">
        <f t="shared" ref="Z111:Z117" si="75">IFERROR(W111/U111,"-")</f>
        <v>0.16666666666666666</v>
      </c>
      <c r="AA111" s="667"/>
    </row>
    <row r="112" spans="1:27">
      <c r="A112" s="4"/>
      <c r="B112" s="9" t="s">
        <v>495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"/>
      <c r="T112" s="1"/>
      <c r="U112" s="1"/>
      <c r="V112" s="755"/>
      <c r="W112" s="755"/>
      <c r="X112" s="13" t="str">
        <f t="shared" ref="X112" si="76">IFERROR(V112/S112,"-")</f>
        <v>-</v>
      </c>
      <c r="Y112" s="13" t="str">
        <f t="shared" ref="Y112" si="77">IFERROR(W112/T112,"-")</f>
        <v>-</v>
      </c>
      <c r="Z112" s="13" t="str">
        <f t="shared" ref="Z112" si="78">IFERROR(W112/U112,"-")</f>
        <v>-</v>
      </c>
      <c r="AA112" s="667"/>
    </row>
    <row r="113" spans="1:27">
      <c r="A113" s="4" t="s">
        <v>0</v>
      </c>
      <c r="B113" s="9" t="s">
        <v>41</v>
      </c>
      <c r="C113" s="826"/>
      <c r="D113" s="826"/>
      <c r="E113" s="828"/>
      <c r="F113" s="819">
        <f t="shared" ref="F113:F115" si="79">SUM(C113:E113)</f>
        <v>0</v>
      </c>
      <c r="G113" s="817"/>
      <c r="H113" s="826"/>
      <c r="I113" s="828"/>
      <c r="J113" s="819">
        <f t="shared" ref="J113:J115" si="80">SUM(G113:I113)</f>
        <v>0</v>
      </c>
      <c r="K113" s="817"/>
      <c r="L113" s="826"/>
      <c r="M113" s="828">
        <v>1</v>
      </c>
      <c r="N113" s="819">
        <f t="shared" ref="N113:N115" si="81">SUM(K113:M113)</f>
        <v>1</v>
      </c>
      <c r="O113" s="817"/>
      <c r="P113" s="826"/>
      <c r="Q113" s="828"/>
      <c r="R113" s="819">
        <f t="shared" ref="R113:R115" si="82">SUM(O113:Q113)</f>
        <v>0</v>
      </c>
      <c r="S113" s="1"/>
      <c r="T113" s="1"/>
      <c r="U113" s="12">
        <f>+F113+J113+N113+R113</f>
        <v>1</v>
      </c>
      <c r="V113" s="755"/>
      <c r="W113" s="755"/>
      <c r="X113" s="13" t="str">
        <f t="shared" si="74"/>
        <v>-</v>
      </c>
      <c r="Y113" s="13" t="str">
        <f t="shared" si="74"/>
        <v>-</v>
      </c>
      <c r="Z113" s="13">
        <f t="shared" si="75"/>
        <v>0</v>
      </c>
      <c r="AA113" s="777"/>
    </row>
    <row r="114" spans="1:27">
      <c r="A114" s="4" t="s">
        <v>0</v>
      </c>
      <c r="B114" s="9" t="s">
        <v>42</v>
      </c>
      <c r="C114" s="826"/>
      <c r="D114" s="826"/>
      <c r="E114" s="828"/>
      <c r="F114" s="819">
        <f t="shared" si="79"/>
        <v>0</v>
      </c>
      <c r="G114" s="817"/>
      <c r="H114" s="826"/>
      <c r="I114" s="828"/>
      <c r="J114" s="819">
        <f t="shared" si="80"/>
        <v>0</v>
      </c>
      <c r="K114" s="817"/>
      <c r="L114" s="826"/>
      <c r="M114" s="828"/>
      <c r="N114" s="819">
        <f t="shared" si="81"/>
        <v>0</v>
      </c>
      <c r="O114" s="817"/>
      <c r="P114" s="826">
        <v>1</v>
      </c>
      <c r="Q114" s="828"/>
      <c r="R114" s="819">
        <f t="shared" si="82"/>
        <v>1</v>
      </c>
      <c r="S114" s="1"/>
      <c r="T114" s="1"/>
      <c r="U114" s="12">
        <f>+F114+J114+N114+R114</f>
        <v>1</v>
      </c>
      <c r="V114" s="755"/>
      <c r="W114" s="755"/>
      <c r="X114" s="13" t="str">
        <f t="shared" si="74"/>
        <v>-</v>
      </c>
      <c r="Y114" s="13" t="str">
        <f t="shared" si="74"/>
        <v>-</v>
      </c>
      <c r="Z114" s="13">
        <f t="shared" si="75"/>
        <v>0</v>
      </c>
      <c r="AA114" s="777"/>
    </row>
    <row r="115" spans="1:27">
      <c r="A115" s="4" t="s">
        <v>0</v>
      </c>
      <c r="B115" s="9" t="s">
        <v>44</v>
      </c>
      <c r="C115" s="826">
        <v>7</v>
      </c>
      <c r="D115" s="826"/>
      <c r="E115" s="828"/>
      <c r="F115" s="819">
        <f t="shared" si="79"/>
        <v>7</v>
      </c>
      <c r="G115" s="817"/>
      <c r="H115" s="826"/>
      <c r="I115" s="828"/>
      <c r="J115" s="819">
        <f t="shared" si="80"/>
        <v>0</v>
      </c>
      <c r="K115" s="817"/>
      <c r="L115" s="826"/>
      <c r="M115" s="828"/>
      <c r="N115" s="819">
        <f t="shared" si="81"/>
        <v>0</v>
      </c>
      <c r="O115" s="817"/>
      <c r="P115" s="826"/>
      <c r="Q115" s="828"/>
      <c r="R115" s="819">
        <f t="shared" si="82"/>
        <v>0</v>
      </c>
      <c r="S115" s="1"/>
      <c r="T115" s="1">
        <v>7</v>
      </c>
      <c r="U115" s="12">
        <f>+F115+J115+N115+R115</f>
        <v>7</v>
      </c>
      <c r="V115" s="755"/>
      <c r="W115" s="755">
        <v>7</v>
      </c>
      <c r="X115" s="13" t="str">
        <f>IFERROR(V115/S115,"-")</f>
        <v>-</v>
      </c>
      <c r="Y115" s="13">
        <f>IFERROR(W115/T115,"-")</f>
        <v>1</v>
      </c>
      <c r="Z115" s="13">
        <f>IFERROR(W115/U115,"-")</f>
        <v>1</v>
      </c>
      <c r="AA115" s="777"/>
    </row>
    <row r="116" spans="1:27">
      <c r="A116" s="4" t="s">
        <v>0</v>
      </c>
      <c r="B116" s="9" t="s">
        <v>43</v>
      </c>
      <c r="C116" s="826">
        <v>4</v>
      </c>
      <c r="D116" s="826">
        <v>4</v>
      </c>
      <c r="E116" s="828">
        <v>4</v>
      </c>
      <c r="F116" s="819">
        <f t="shared" ref="F116" si="83">SUM(C116:E116)</f>
        <v>12</v>
      </c>
      <c r="G116" s="817">
        <v>4</v>
      </c>
      <c r="H116" s="826">
        <v>4</v>
      </c>
      <c r="I116" s="828">
        <v>4</v>
      </c>
      <c r="J116" s="819">
        <f t="shared" ref="J116" si="84">SUM(G116:I116)</f>
        <v>12</v>
      </c>
      <c r="K116" s="817">
        <v>4</v>
      </c>
      <c r="L116" s="826">
        <v>4</v>
      </c>
      <c r="M116" s="828">
        <v>4</v>
      </c>
      <c r="N116" s="819">
        <f t="shared" ref="N116" si="85">SUM(K116:M116)</f>
        <v>12</v>
      </c>
      <c r="O116" s="817">
        <v>4</v>
      </c>
      <c r="P116" s="826">
        <v>4</v>
      </c>
      <c r="Q116" s="828">
        <v>4</v>
      </c>
      <c r="R116" s="819">
        <f t="shared" ref="R116" si="86">SUM(O116:Q116)</f>
        <v>12</v>
      </c>
      <c r="S116" s="1">
        <v>4</v>
      </c>
      <c r="T116" s="1">
        <f>8+4</f>
        <v>12</v>
      </c>
      <c r="U116" s="12">
        <f>+F116+J116+N116+R116</f>
        <v>48</v>
      </c>
      <c r="V116" s="755">
        <v>7</v>
      </c>
      <c r="W116" s="755">
        <f>10+7</f>
        <v>17</v>
      </c>
      <c r="X116" s="13">
        <f t="shared" si="74"/>
        <v>1.75</v>
      </c>
      <c r="Y116" s="13">
        <f t="shared" si="74"/>
        <v>1.4166666666666667</v>
      </c>
      <c r="Z116" s="13">
        <f t="shared" si="75"/>
        <v>0.35416666666666669</v>
      </c>
      <c r="AA116" s="667"/>
    </row>
    <row r="117" spans="1:27" ht="18" thickBot="1">
      <c r="A117" s="59" t="s">
        <v>0</v>
      </c>
      <c r="B117" s="76" t="s">
        <v>45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50"/>
      <c r="T117" s="50"/>
      <c r="U117" s="50"/>
      <c r="V117" s="756"/>
      <c r="W117" s="756"/>
      <c r="X117" s="51" t="str">
        <f t="shared" si="74"/>
        <v>-</v>
      </c>
      <c r="Y117" s="51" t="str">
        <f t="shared" si="74"/>
        <v>-</v>
      </c>
      <c r="Z117" s="51" t="str">
        <f t="shared" si="75"/>
        <v>-</v>
      </c>
      <c r="AA117" s="787"/>
    </row>
    <row r="118" spans="1:27" ht="18" thickBot="1">
      <c r="A118" s="936" t="s">
        <v>46</v>
      </c>
      <c r="B118" s="937"/>
      <c r="C118" s="798"/>
      <c r="D118" s="798"/>
      <c r="E118" s="798"/>
      <c r="F118" s="798"/>
      <c r="G118" s="798"/>
      <c r="H118" s="798"/>
      <c r="I118" s="798"/>
      <c r="J118" s="798"/>
      <c r="K118" s="798"/>
      <c r="L118" s="798"/>
      <c r="M118" s="798"/>
      <c r="N118" s="798"/>
      <c r="O118" s="798"/>
      <c r="P118" s="798"/>
      <c r="Q118" s="798"/>
      <c r="R118" s="798"/>
      <c r="S118" s="35"/>
      <c r="T118" s="35"/>
      <c r="U118" s="35"/>
      <c r="V118" s="749"/>
      <c r="W118" s="749"/>
      <c r="X118" s="35"/>
      <c r="Y118" s="35"/>
      <c r="Z118" s="35"/>
      <c r="AA118" s="783"/>
    </row>
    <row r="119" spans="1:27" ht="76.5" customHeight="1">
      <c r="A119" s="1110" t="s">
        <v>47</v>
      </c>
      <c r="B119" s="1111"/>
      <c r="C119" s="806"/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  <c r="O119" s="806"/>
      <c r="P119" s="806"/>
      <c r="Q119" s="806"/>
      <c r="R119" s="806"/>
      <c r="S119" s="49"/>
      <c r="T119" s="49"/>
      <c r="U119" s="49"/>
      <c r="V119" s="757"/>
      <c r="W119" s="757"/>
      <c r="X119" s="49"/>
      <c r="Y119" s="49"/>
      <c r="Z119" s="49"/>
      <c r="AA119" s="67"/>
    </row>
    <row r="120" spans="1:27">
      <c r="A120" s="60" t="s">
        <v>0</v>
      </c>
      <c r="B120" s="33" t="s">
        <v>48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0"/>
      <c r="T120" s="30"/>
      <c r="U120" s="30"/>
      <c r="V120" s="744"/>
      <c r="W120" s="744"/>
      <c r="X120" s="30"/>
      <c r="Y120" s="30"/>
      <c r="Z120" s="30"/>
      <c r="AA120" s="778"/>
    </row>
    <row r="121" spans="1:27">
      <c r="A121" s="4" t="s">
        <v>0</v>
      </c>
      <c r="B121" s="9" t="s">
        <v>49</v>
      </c>
      <c r="C121" s="826"/>
      <c r="D121" s="826">
        <v>2</v>
      </c>
      <c r="E121" s="828">
        <v>3</v>
      </c>
      <c r="F121" s="819">
        <f>SUM(C121:E121)</f>
        <v>5</v>
      </c>
      <c r="G121" s="817">
        <v>3</v>
      </c>
      <c r="H121" s="826">
        <v>2</v>
      </c>
      <c r="I121" s="828"/>
      <c r="J121" s="819">
        <f>SUM(G121:I121)</f>
        <v>5</v>
      </c>
      <c r="K121" s="817">
        <v>3</v>
      </c>
      <c r="L121" s="826">
        <v>3</v>
      </c>
      <c r="M121" s="828">
        <v>2</v>
      </c>
      <c r="N121" s="819">
        <f>SUM(K121:M121)</f>
        <v>8</v>
      </c>
      <c r="O121" s="817">
        <v>3</v>
      </c>
      <c r="P121" s="826">
        <v>3</v>
      </c>
      <c r="Q121" s="828"/>
      <c r="R121" s="819">
        <f>SUM(O121:Q121)</f>
        <v>6</v>
      </c>
      <c r="S121" s="1">
        <v>3</v>
      </c>
      <c r="T121" s="1">
        <f>2+3</f>
        <v>5</v>
      </c>
      <c r="U121" s="12">
        <f>+F121+J121+N121+R121</f>
        <v>24</v>
      </c>
      <c r="V121" s="755">
        <v>4</v>
      </c>
      <c r="W121" s="755">
        <f>3+4</f>
        <v>7</v>
      </c>
      <c r="X121" s="13">
        <f>IFERROR(V121/S121,"-")</f>
        <v>1.3333333333333333</v>
      </c>
      <c r="Y121" s="13">
        <f>IFERROR(W121/T121,"-")</f>
        <v>1.4</v>
      </c>
      <c r="Z121" s="13">
        <f>IFERROR(W121/U121,"-")</f>
        <v>0.29166666666666669</v>
      </c>
      <c r="AA121" s="777"/>
    </row>
    <row r="122" spans="1:27">
      <c r="A122" s="4" t="s">
        <v>0</v>
      </c>
      <c r="B122" s="977" t="s">
        <v>50</v>
      </c>
      <c r="C122" s="977"/>
      <c r="D122" s="977"/>
      <c r="E122" s="977"/>
      <c r="F122" s="977"/>
      <c r="G122" s="977"/>
      <c r="H122" s="977"/>
      <c r="I122" s="977"/>
      <c r="J122" s="977"/>
      <c r="K122" s="977"/>
      <c r="L122" s="977"/>
      <c r="M122" s="977"/>
      <c r="N122" s="977"/>
      <c r="O122" s="977"/>
      <c r="P122" s="977"/>
      <c r="Q122" s="977"/>
      <c r="R122" s="977"/>
      <c r="S122" s="977"/>
      <c r="T122" s="977"/>
      <c r="U122" s="977"/>
      <c r="V122" s="977"/>
      <c r="W122" s="977"/>
      <c r="X122" s="977"/>
      <c r="Y122" s="977"/>
      <c r="Z122" s="977"/>
      <c r="AA122" s="1112"/>
    </row>
    <row r="123" spans="1:27">
      <c r="A123" s="4" t="s">
        <v>0</v>
      </c>
      <c r="B123" s="85" t="s">
        <v>51</v>
      </c>
      <c r="C123" s="826"/>
      <c r="D123" s="826">
        <v>2</v>
      </c>
      <c r="E123" s="828">
        <v>3</v>
      </c>
      <c r="F123" s="819">
        <f t="shared" ref="F123:F124" si="87">SUM(C123:E123)</f>
        <v>5</v>
      </c>
      <c r="G123" s="817">
        <v>3</v>
      </c>
      <c r="H123" s="826">
        <v>2</v>
      </c>
      <c r="I123" s="828"/>
      <c r="J123" s="819">
        <f t="shared" ref="J123:J124" si="88">SUM(G123:I123)</f>
        <v>5</v>
      </c>
      <c r="K123" s="817">
        <v>3</v>
      </c>
      <c r="L123" s="826">
        <v>3</v>
      </c>
      <c r="M123" s="828">
        <v>2</v>
      </c>
      <c r="N123" s="819">
        <f t="shared" ref="N123:N124" si="89">SUM(K123:M123)</f>
        <v>8</v>
      </c>
      <c r="O123" s="817">
        <v>3</v>
      </c>
      <c r="P123" s="826">
        <v>3</v>
      </c>
      <c r="Q123" s="828"/>
      <c r="R123" s="819">
        <f t="shared" ref="R123:R125" si="90">SUM(O123:Q123)</f>
        <v>6</v>
      </c>
      <c r="S123" s="1">
        <v>3</v>
      </c>
      <c r="T123" s="1">
        <f>2+3</f>
        <v>5</v>
      </c>
      <c r="U123" s="12">
        <f t="shared" ref="U123:U125" si="91">+F123+J123+N123+R123</f>
        <v>24</v>
      </c>
      <c r="V123" s="755">
        <v>4</v>
      </c>
      <c r="W123" s="755">
        <f>3+4</f>
        <v>7</v>
      </c>
      <c r="X123" s="13">
        <f t="shared" ref="X123:Y125" si="92">IFERROR(V123/S123,"-")</f>
        <v>1.3333333333333333</v>
      </c>
      <c r="Y123" s="13">
        <f t="shared" si="92"/>
        <v>1.4</v>
      </c>
      <c r="Z123" s="13">
        <f t="shared" ref="Z123:Z125" si="93">IFERROR(W123/U123,"-")</f>
        <v>0.29166666666666669</v>
      </c>
      <c r="AA123" s="777"/>
    </row>
    <row r="124" spans="1:27">
      <c r="A124" s="4" t="s">
        <v>0</v>
      </c>
      <c r="B124" s="85" t="s">
        <v>52</v>
      </c>
      <c r="C124" s="826"/>
      <c r="D124" s="826">
        <v>2</v>
      </c>
      <c r="E124" s="828">
        <v>3</v>
      </c>
      <c r="F124" s="819">
        <f t="shared" si="87"/>
        <v>5</v>
      </c>
      <c r="G124" s="817">
        <v>3</v>
      </c>
      <c r="H124" s="826">
        <v>2</v>
      </c>
      <c r="I124" s="828"/>
      <c r="J124" s="819">
        <f t="shared" si="88"/>
        <v>5</v>
      </c>
      <c r="K124" s="817">
        <v>3</v>
      </c>
      <c r="L124" s="826">
        <v>3</v>
      </c>
      <c r="M124" s="828">
        <v>2</v>
      </c>
      <c r="N124" s="819">
        <f t="shared" si="89"/>
        <v>8</v>
      </c>
      <c r="O124" s="817">
        <v>3</v>
      </c>
      <c r="P124" s="826">
        <v>3</v>
      </c>
      <c r="Q124" s="828"/>
      <c r="R124" s="819">
        <f t="shared" si="90"/>
        <v>6</v>
      </c>
      <c r="S124" s="1">
        <v>3</v>
      </c>
      <c r="T124" s="1">
        <f>2+3</f>
        <v>5</v>
      </c>
      <c r="U124" s="12">
        <f t="shared" si="91"/>
        <v>24</v>
      </c>
      <c r="V124" s="755">
        <v>4</v>
      </c>
      <c r="W124" s="755">
        <f>3+4</f>
        <v>7</v>
      </c>
      <c r="X124" s="13">
        <f t="shared" si="92"/>
        <v>1.3333333333333333</v>
      </c>
      <c r="Y124" s="13">
        <f t="shared" si="92"/>
        <v>1.4</v>
      </c>
      <c r="Z124" s="13">
        <f t="shared" si="93"/>
        <v>0.29166666666666669</v>
      </c>
      <c r="AA124" s="777"/>
    </row>
    <row r="125" spans="1:27">
      <c r="A125" s="4" t="s">
        <v>0</v>
      </c>
      <c r="B125" s="9" t="s">
        <v>53</v>
      </c>
      <c r="C125" s="826">
        <v>1</v>
      </c>
      <c r="D125" s="826"/>
      <c r="E125" s="828"/>
      <c r="F125" s="819">
        <f t="shared" ref="F125" si="94">SUM(C125:E125)</f>
        <v>1</v>
      </c>
      <c r="G125" s="817"/>
      <c r="H125" s="826"/>
      <c r="I125" s="828"/>
      <c r="J125" s="819">
        <f t="shared" ref="J125" si="95">SUM(G125:I125)</f>
        <v>0</v>
      </c>
      <c r="K125" s="817">
        <v>1</v>
      </c>
      <c r="L125" s="826"/>
      <c r="M125" s="828"/>
      <c r="N125" s="819">
        <f t="shared" ref="N125" si="96">SUM(K125:M125)</f>
        <v>1</v>
      </c>
      <c r="O125" s="817"/>
      <c r="P125" s="826"/>
      <c r="Q125" s="828"/>
      <c r="R125" s="819">
        <f t="shared" si="90"/>
        <v>0</v>
      </c>
      <c r="S125" s="1"/>
      <c r="T125" s="1">
        <v>1</v>
      </c>
      <c r="U125" s="12">
        <f t="shared" si="91"/>
        <v>2</v>
      </c>
      <c r="V125" s="755"/>
      <c r="W125" s="755">
        <v>1</v>
      </c>
      <c r="X125" s="13" t="str">
        <f t="shared" si="92"/>
        <v>-</v>
      </c>
      <c r="Y125" s="13">
        <f t="shared" si="92"/>
        <v>1</v>
      </c>
      <c r="Z125" s="13">
        <f t="shared" si="93"/>
        <v>0.5</v>
      </c>
      <c r="AA125" s="777"/>
    </row>
    <row r="126" spans="1:27">
      <c r="A126" s="1107" t="s">
        <v>490</v>
      </c>
      <c r="B126" s="973"/>
      <c r="C126" s="800"/>
      <c r="D126" s="800"/>
      <c r="E126" s="800"/>
      <c r="F126" s="800"/>
      <c r="G126" s="800"/>
      <c r="H126" s="800"/>
      <c r="I126" s="800"/>
      <c r="J126" s="800"/>
      <c r="K126" s="800"/>
      <c r="L126" s="800"/>
      <c r="M126" s="800"/>
      <c r="N126" s="800"/>
      <c r="O126" s="800"/>
      <c r="P126" s="800"/>
      <c r="Q126" s="800"/>
      <c r="R126" s="800"/>
      <c r="S126" s="39"/>
      <c r="T126" s="39"/>
      <c r="U126" s="39"/>
      <c r="V126" s="754"/>
      <c r="W126" s="754"/>
      <c r="X126" s="39"/>
      <c r="Y126" s="39"/>
      <c r="Z126" s="39"/>
      <c r="AA126" s="69"/>
    </row>
    <row r="127" spans="1:27">
      <c r="A127" s="60" t="s">
        <v>0</v>
      </c>
      <c r="B127" s="33" t="s">
        <v>55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0"/>
      <c r="T127" s="30"/>
      <c r="U127" s="30"/>
      <c r="V127" s="744"/>
      <c r="W127" s="744"/>
      <c r="X127" s="30"/>
      <c r="Y127" s="30"/>
      <c r="Z127" s="30"/>
      <c r="AA127" s="778"/>
    </row>
    <row r="128" spans="1:27">
      <c r="A128" s="4" t="s">
        <v>0</v>
      </c>
      <c r="B128" s="9" t="s">
        <v>56</v>
      </c>
      <c r="C128" s="826"/>
      <c r="D128" s="826"/>
      <c r="E128" s="828">
        <v>1</v>
      </c>
      <c r="F128" s="819">
        <f>SUM(C128:E128)</f>
        <v>1</v>
      </c>
      <c r="G128" s="817"/>
      <c r="H128" s="826">
        <v>1</v>
      </c>
      <c r="I128" s="828">
        <v>1</v>
      </c>
      <c r="J128" s="819">
        <f>SUM(G128:I128)</f>
        <v>2</v>
      </c>
      <c r="K128" s="817"/>
      <c r="L128" s="826">
        <v>1</v>
      </c>
      <c r="M128" s="828">
        <v>1</v>
      </c>
      <c r="N128" s="819">
        <f>SUM(K128:M128)</f>
        <v>2</v>
      </c>
      <c r="O128" s="817">
        <v>1</v>
      </c>
      <c r="P128" s="826">
        <v>2</v>
      </c>
      <c r="Q128" s="828"/>
      <c r="R128" s="819">
        <f>SUM(O128:Q128)</f>
        <v>3</v>
      </c>
      <c r="S128" s="1">
        <v>1</v>
      </c>
      <c r="T128" s="1">
        <v>1</v>
      </c>
      <c r="U128" s="12">
        <f>+F128+J128+N128+R128</f>
        <v>8</v>
      </c>
      <c r="V128" s="755">
        <v>3</v>
      </c>
      <c r="W128" s="755">
        <v>3</v>
      </c>
      <c r="X128" s="13">
        <f>IFERROR(V128/S128,"-")</f>
        <v>3</v>
      </c>
      <c r="Y128" s="13">
        <f>IFERROR(W128/T128,"-")</f>
        <v>3</v>
      </c>
      <c r="Z128" s="13">
        <f>IFERROR(W128/U128,"-")</f>
        <v>0.375</v>
      </c>
      <c r="AA128" s="777"/>
    </row>
    <row r="129" spans="1:27">
      <c r="A129" s="60" t="s">
        <v>0</v>
      </c>
      <c r="B129" s="738" t="s">
        <v>57</v>
      </c>
      <c r="C129" s="801"/>
      <c r="D129" s="801"/>
      <c r="E129" s="801"/>
      <c r="F129" s="801"/>
      <c r="G129" s="801"/>
      <c r="H129" s="801"/>
      <c r="I129" s="801"/>
      <c r="J129" s="801"/>
      <c r="K129" s="801"/>
      <c r="L129" s="801"/>
      <c r="M129" s="801"/>
      <c r="N129" s="801"/>
      <c r="O129" s="801"/>
      <c r="P129" s="801"/>
      <c r="Q129" s="801"/>
      <c r="R129" s="801"/>
      <c r="S129" s="30"/>
      <c r="T129" s="30"/>
      <c r="U129" s="30"/>
      <c r="V129" s="744"/>
      <c r="W129" s="744"/>
      <c r="X129" s="30"/>
      <c r="Y129" s="30"/>
      <c r="Z129" s="30"/>
      <c r="AA129" s="778"/>
    </row>
    <row r="130" spans="1:27">
      <c r="A130" s="4" t="s">
        <v>0</v>
      </c>
      <c r="B130" s="85" t="s">
        <v>58</v>
      </c>
      <c r="C130" s="826"/>
      <c r="D130" s="826"/>
      <c r="E130" s="828"/>
      <c r="F130" s="819">
        <f t="shared" ref="F130:F131" si="97">SUM(C130:E130)</f>
        <v>0</v>
      </c>
      <c r="G130" s="817"/>
      <c r="H130" s="826"/>
      <c r="I130" s="828"/>
      <c r="J130" s="819">
        <f t="shared" ref="J130:J131" si="98">SUM(G130:I130)</f>
        <v>0</v>
      </c>
      <c r="K130" s="817"/>
      <c r="L130" s="826"/>
      <c r="M130" s="828"/>
      <c r="N130" s="819">
        <f t="shared" ref="N130:N131" si="99">SUM(K130:M130)</f>
        <v>0</v>
      </c>
      <c r="O130" s="817"/>
      <c r="P130" s="826">
        <v>1</v>
      </c>
      <c r="Q130" s="828"/>
      <c r="R130" s="819">
        <f t="shared" ref="R130:R131" si="100">SUM(O130:Q130)</f>
        <v>1</v>
      </c>
      <c r="S130" s="1"/>
      <c r="T130" s="1"/>
      <c r="U130" s="12">
        <f t="shared" ref="U130:U131" si="101">+F130+J130+N130+R130</f>
        <v>1</v>
      </c>
      <c r="V130" s="755"/>
      <c r="W130" s="755"/>
      <c r="X130" s="13" t="str">
        <f t="shared" ref="X130:Y131" si="102">IFERROR(V130/S130,"-")</f>
        <v>-</v>
      </c>
      <c r="Y130" s="13" t="str">
        <f t="shared" si="102"/>
        <v>-</v>
      </c>
      <c r="Z130" s="13">
        <f t="shared" ref="Z130:Z131" si="103">IFERROR(W130/U130,"-")</f>
        <v>0</v>
      </c>
      <c r="AA130" s="777"/>
    </row>
    <row r="131" spans="1:27" ht="34.5">
      <c r="A131" s="4" t="s">
        <v>0</v>
      </c>
      <c r="B131" s="85" t="s">
        <v>59</v>
      </c>
      <c r="C131" s="826"/>
      <c r="D131" s="826"/>
      <c r="E131" s="828">
        <v>1</v>
      </c>
      <c r="F131" s="819">
        <f t="shared" si="97"/>
        <v>1</v>
      </c>
      <c r="G131" s="817"/>
      <c r="H131" s="826"/>
      <c r="I131" s="828">
        <v>1</v>
      </c>
      <c r="J131" s="819">
        <f t="shared" si="98"/>
        <v>1</v>
      </c>
      <c r="K131" s="817"/>
      <c r="L131" s="826"/>
      <c r="M131" s="828">
        <v>1</v>
      </c>
      <c r="N131" s="819">
        <f t="shared" si="99"/>
        <v>1</v>
      </c>
      <c r="O131" s="817"/>
      <c r="P131" s="826"/>
      <c r="Q131" s="828">
        <v>1</v>
      </c>
      <c r="R131" s="819">
        <f t="shared" si="100"/>
        <v>1</v>
      </c>
      <c r="S131" s="1">
        <v>1</v>
      </c>
      <c r="T131" s="1">
        <v>1</v>
      </c>
      <c r="U131" s="12">
        <f t="shared" si="101"/>
        <v>4</v>
      </c>
      <c r="V131" s="755">
        <v>1</v>
      </c>
      <c r="W131" s="755">
        <v>1</v>
      </c>
      <c r="X131" s="13">
        <f t="shared" si="102"/>
        <v>1</v>
      </c>
      <c r="Y131" s="13">
        <f t="shared" si="102"/>
        <v>1</v>
      </c>
      <c r="Z131" s="13">
        <f t="shared" si="103"/>
        <v>0.25</v>
      </c>
      <c r="AA131" s="777"/>
    </row>
    <row r="132" spans="1:27">
      <c r="A132" s="1107" t="s">
        <v>60</v>
      </c>
      <c r="B132" s="973"/>
      <c r="C132" s="800"/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0"/>
      <c r="S132" s="39"/>
      <c r="T132" s="39"/>
      <c r="U132" s="39"/>
      <c r="V132" s="754"/>
      <c r="W132" s="754"/>
      <c r="X132" s="39"/>
      <c r="Y132" s="39"/>
      <c r="Z132" s="39"/>
      <c r="AA132" s="69"/>
    </row>
    <row r="133" spans="1:27">
      <c r="A133" s="4" t="s">
        <v>0</v>
      </c>
      <c r="B133" s="9" t="s">
        <v>61</v>
      </c>
      <c r="C133" s="826"/>
      <c r="D133" s="826"/>
      <c r="E133" s="828"/>
      <c r="F133" s="819">
        <f t="shared" ref="F133:F134" si="104">SUM(C133:E133)</f>
        <v>0</v>
      </c>
      <c r="G133" s="817"/>
      <c r="H133" s="826"/>
      <c r="I133" s="828"/>
      <c r="J133" s="819">
        <f t="shared" ref="J133:J134" si="105">SUM(G133:I133)</f>
        <v>0</v>
      </c>
      <c r="K133" s="817"/>
      <c r="L133" s="826"/>
      <c r="M133" s="828"/>
      <c r="N133" s="819">
        <f t="shared" ref="N133:N134" si="106">SUM(K133:M133)</f>
        <v>0</v>
      </c>
      <c r="O133" s="817">
        <v>1</v>
      </c>
      <c r="P133" s="826"/>
      <c r="Q133" s="828"/>
      <c r="R133" s="819">
        <f t="shared" ref="R133:R134" si="107">SUM(O133:Q133)</f>
        <v>1</v>
      </c>
      <c r="S133" s="1"/>
      <c r="T133" s="1"/>
      <c r="U133" s="12">
        <f t="shared" ref="U133:U134" si="108">+F133+J133+N133+R133</f>
        <v>1</v>
      </c>
      <c r="V133" s="755">
        <v>5</v>
      </c>
      <c r="W133" s="755">
        <f>4+5</f>
        <v>9</v>
      </c>
      <c r="X133" s="13" t="str">
        <f t="shared" ref="X133:Y134" si="109">IFERROR(V133/S133,"-")</f>
        <v>-</v>
      </c>
      <c r="Y133" s="13" t="str">
        <f t="shared" si="109"/>
        <v>-</v>
      </c>
      <c r="Z133" s="13">
        <f t="shared" ref="Z133:Z134" si="110">IFERROR(W133/U133,"-")</f>
        <v>9</v>
      </c>
      <c r="AA133" s="777"/>
    </row>
    <row r="134" spans="1:27">
      <c r="A134" s="4" t="s">
        <v>0</v>
      </c>
      <c r="B134" s="9" t="s">
        <v>496</v>
      </c>
      <c r="C134" s="826"/>
      <c r="D134" s="826"/>
      <c r="E134" s="828"/>
      <c r="F134" s="819">
        <f t="shared" si="104"/>
        <v>0</v>
      </c>
      <c r="G134" s="817"/>
      <c r="H134" s="826"/>
      <c r="I134" s="828"/>
      <c r="J134" s="819">
        <f t="shared" si="105"/>
        <v>0</v>
      </c>
      <c r="K134" s="817"/>
      <c r="L134" s="826"/>
      <c r="M134" s="828"/>
      <c r="N134" s="819">
        <f t="shared" si="106"/>
        <v>0</v>
      </c>
      <c r="O134" s="817"/>
      <c r="P134" s="826">
        <v>1</v>
      </c>
      <c r="Q134" s="828"/>
      <c r="R134" s="819">
        <f t="shared" si="107"/>
        <v>1</v>
      </c>
      <c r="S134" s="1"/>
      <c r="T134" s="1"/>
      <c r="U134" s="12">
        <f t="shared" si="108"/>
        <v>1</v>
      </c>
      <c r="V134" s="755"/>
      <c r="W134" s="755"/>
      <c r="X134" s="13" t="str">
        <f t="shared" si="109"/>
        <v>-</v>
      </c>
      <c r="Y134" s="13" t="str">
        <f t="shared" si="109"/>
        <v>-</v>
      </c>
      <c r="Z134" s="13">
        <f t="shared" si="110"/>
        <v>0</v>
      </c>
      <c r="AA134" s="777"/>
    </row>
    <row r="135" spans="1:27">
      <c r="A135" s="1107" t="s">
        <v>63</v>
      </c>
      <c r="B135" s="973"/>
      <c r="C135" s="800"/>
      <c r="D135" s="800"/>
      <c r="E135" s="800"/>
      <c r="F135" s="800"/>
      <c r="G135" s="800"/>
      <c r="H135" s="800"/>
      <c r="I135" s="800"/>
      <c r="J135" s="800"/>
      <c r="K135" s="800"/>
      <c r="L135" s="800"/>
      <c r="M135" s="800"/>
      <c r="N135" s="800"/>
      <c r="O135" s="800"/>
      <c r="P135" s="800"/>
      <c r="Q135" s="800"/>
      <c r="R135" s="800"/>
      <c r="S135" s="39"/>
      <c r="T135" s="39"/>
      <c r="U135" s="39"/>
      <c r="V135" s="754"/>
      <c r="W135" s="754"/>
      <c r="X135" s="39"/>
      <c r="Y135" s="39"/>
      <c r="Z135" s="39"/>
      <c r="AA135" s="69"/>
    </row>
    <row r="136" spans="1:27" ht="35.25" thickBot="1">
      <c r="A136" s="59" t="s">
        <v>0</v>
      </c>
      <c r="B136" s="76" t="s">
        <v>64</v>
      </c>
      <c r="C136" s="829">
        <v>3</v>
      </c>
      <c r="D136" s="829"/>
      <c r="E136" s="830"/>
      <c r="F136" s="819">
        <f>SUM(C136:E136)</f>
        <v>3</v>
      </c>
      <c r="G136" s="831"/>
      <c r="H136" s="829"/>
      <c r="I136" s="830"/>
      <c r="J136" s="819">
        <f>SUM(G136:I136)</f>
        <v>0</v>
      </c>
      <c r="K136" s="831"/>
      <c r="L136" s="829"/>
      <c r="M136" s="830"/>
      <c r="N136" s="819">
        <f>SUM(K136:M136)</f>
        <v>0</v>
      </c>
      <c r="O136" s="831"/>
      <c r="P136" s="829"/>
      <c r="Q136" s="830"/>
      <c r="R136" s="819">
        <f>SUM(O136:Q136)</f>
        <v>0</v>
      </c>
      <c r="S136" s="50"/>
      <c r="T136" s="50">
        <v>3</v>
      </c>
      <c r="U136" s="12">
        <f>+F136+J136+N136+R136</f>
        <v>3</v>
      </c>
      <c r="V136" s="756"/>
      <c r="W136" s="756">
        <v>3</v>
      </c>
      <c r="X136" s="51" t="str">
        <f>IFERROR(V136/S136,"-")</f>
        <v>-</v>
      </c>
      <c r="Y136" s="51">
        <f>IFERROR(W136/T136,"-")</f>
        <v>1</v>
      </c>
      <c r="Z136" s="51">
        <f>IFERROR(W136/U136,"-")</f>
        <v>1</v>
      </c>
      <c r="AA136" s="787"/>
    </row>
    <row r="137" spans="1:27" ht="18" thickBot="1">
      <c r="A137" s="44" t="s">
        <v>65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52"/>
      <c r="T137" s="52"/>
      <c r="U137" s="52"/>
      <c r="V137" s="758"/>
      <c r="W137" s="758"/>
      <c r="X137" s="52"/>
      <c r="Y137" s="52"/>
      <c r="Z137" s="52"/>
      <c r="AA137" s="788"/>
    </row>
    <row r="138" spans="1:27" ht="18" thickBot="1">
      <c r="A138" s="1089" t="s">
        <v>5</v>
      </c>
      <c r="B138" s="1104"/>
      <c r="C138" s="804"/>
      <c r="D138" s="804"/>
      <c r="E138" s="804"/>
      <c r="F138" s="804"/>
      <c r="G138" s="804"/>
      <c r="H138" s="804"/>
      <c r="I138" s="804"/>
      <c r="J138" s="804"/>
      <c r="K138" s="804"/>
      <c r="L138" s="804"/>
      <c r="M138" s="804"/>
      <c r="N138" s="804"/>
      <c r="O138" s="804"/>
      <c r="P138" s="804"/>
      <c r="Q138" s="804"/>
      <c r="R138" s="804"/>
      <c r="S138" s="35"/>
      <c r="T138" s="35"/>
      <c r="U138" s="35"/>
      <c r="V138" s="749"/>
      <c r="W138" s="749"/>
      <c r="X138" s="35"/>
      <c r="Y138" s="35"/>
      <c r="Z138" s="35"/>
      <c r="AA138" s="783"/>
    </row>
    <row r="139" spans="1:27" ht="18" thickBot="1">
      <c r="A139" s="936" t="s">
        <v>6</v>
      </c>
      <c r="B139" s="937"/>
      <c r="C139" s="798"/>
      <c r="D139" s="798"/>
      <c r="E139" s="798"/>
      <c r="F139" s="798"/>
      <c r="G139" s="798"/>
      <c r="H139" s="798"/>
      <c r="I139" s="798"/>
      <c r="J139" s="798"/>
      <c r="K139" s="798"/>
      <c r="L139" s="798"/>
      <c r="M139" s="798"/>
      <c r="N139" s="798"/>
      <c r="O139" s="798"/>
      <c r="P139" s="798"/>
      <c r="Q139" s="798"/>
      <c r="R139" s="798"/>
      <c r="S139" s="35"/>
      <c r="T139" s="35"/>
      <c r="U139" s="35"/>
      <c r="V139" s="749"/>
      <c r="W139" s="749"/>
      <c r="X139" s="35"/>
      <c r="Y139" s="35"/>
      <c r="Z139" s="35"/>
      <c r="AA139" s="783"/>
    </row>
    <row r="140" spans="1:27" ht="18" thickBot="1">
      <c r="A140" s="58" t="s">
        <v>0</v>
      </c>
      <c r="B140" s="75" t="s">
        <v>66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47"/>
      <c r="T140" s="47"/>
      <c r="U140" s="47"/>
      <c r="V140" s="759"/>
      <c r="W140" s="759"/>
      <c r="X140" s="48" t="str">
        <f>IFERROR(V140/S140,"-")</f>
        <v>-</v>
      </c>
      <c r="Y140" s="48" t="str">
        <f>IFERROR(W140/T140,"-")</f>
        <v>-</v>
      </c>
      <c r="Z140" s="48" t="str">
        <f>IFERROR(W140/U140,"-")</f>
        <v>-</v>
      </c>
      <c r="AA140" s="786"/>
    </row>
    <row r="141" spans="1:27" ht="18" thickBot="1">
      <c r="A141" s="936" t="s">
        <v>10</v>
      </c>
      <c r="B141" s="937"/>
      <c r="C141" s="798"/>
      <c r="D141" s="798"/>
      <c r="E141" s="798"/>
      <c r="F141" s="798"/>
      <c r="G141" s="798"/>
      <c r="H141" s="798"/>
      <c r="I141" s="798"/>
      <c r="J141" s="798"/>
      <c r="K141" s="798"/>
      <c r="L141" s="798"/>
      <c r="M141" s="798"/>
      <c r="N141" s="798"/>
      <c r="O141" s="798"/>
      <c r="P141" s="798"/>
      <c r="Q141" s="798"/>
      <c r="R141" s="798"/>
      <c r="S141" s="35"/>
      <c r="T141" s="35"/>
      <c r="U141" s="35"/>
      <c r="V141" s="749"/>
      <c r="W141" s="749"/>
      <c r="X141" s="35"/>
      <c r="Y141" s="35"/>
      <c r="Z141" s="35"/>
      <c r="AA141" s="783"/>
    </row>
    <row r="142" spans="1:27" ht="35.25" thickBot="1">
      <c r="A142" s="58" t="s">
        <v>0</v>
      </c>
      <c r="B142" s="75" t="s">
        <v>67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87">
        <f>S215*(30000/30000000)</f>
        <v>1E-3</v>
      </c>
      <c r="T142" s="87">
        <f t="shared" ref="T142:U142" si="111">T215*(30000/30000000)</f>
        <v>1E-3</v>
      </c>
      <c r="U142" s="87">
        <f t="shared" si="111"/>
        <v>4.0000000000000001E-3</v>
      </c>
      <c r="V142" s="87">
        <f t="shared" ref="V142:W142" si="112">V215*(30000/30000000)</f>
        <v>1E-3</v>
      </c>
      <c r="W142" s="87">
        <f t="shared" si="112"/>
        <v>1E-3</v>
      </c>
      <c r="X142" s="48">
        <f>IFERROR(V142/S142,"-")</f>
        <v>1</v>
      </c>
      <c r="Y142" s="48">
        <f>IFERROR(W142/T142,"-")</f>
        <v>1</v>
      </c>
      <c r="Z142" s="48">
        <f>IFERROR(W142/U142,"-")</f>
        <v>0.25</v>
      </c>
      <c r="AA142" s="786"/>
    </row>
    <row r="143" spans="1:27" ht="18" thickBot="1">
      <c r="A143" s="936" t="s">
        <v>12</v>
      </c>
      <c r="B143" s="937"/>
      <c r="C143" s="798"/>
      <c r="D143" s="798"/>
      <c r="E143" s="798"/>
      <c r="F143" s="798"/>
      <c r="G143" s="798"/>
      <c r="H143" s="798"/>
      <c r="I143" s="798"/>
      <c r="J143" s="798"/>
      <c r="K143" s="798"/>
      <c r="L143" s="798"/>
      <c r="M143" s="798"/>
      <c r="N143" s="798"/>
      <c r="O143" s="798"/>
      <c r="P143" s="798"/>
      <c r="Q143" s="798"/>
      <c r="R143" s="798"/>
      <c r="S143" s="35"/>
      <c r="T143" s="35"/>
      <c r="U143" s="35"/>
      <c r="V143" s="35"/>
      <c r="W143" s="35"/>
      <c r="X143" s="35"/>
      <c r="Y143" s="35"/>
      <c r="Z143" s="35"/>
      <c r="AA143" s="783"/>
    </row>
    <row r="144" spans="1:27" ht="35.25" thickBot="1">
      <c r="A144" s="58" t="s">
        <v>0</v>
      </c>
      <c r="B144" s="75" t="s">
        <v>68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86">
        <f>S171</f>
        <v>0</v>
      </c>
      <c r="T144" s="86">
        <f t="shared" ref="T144:U144" si="113">T171</f>
        <v>0</v>
      </c>
      <c r="U144" s="86">
        <f t="shared" si="113"/>
        <v>0</v>
      </c>
      <c r="V144" s="86">
        <f t="shared" ref="V144:W144" si="114">V171</f>
        <v>0</v>
      </c>
      <c r="W144" s="86">
        <f t="shared" si="114"/>
        <v>0</v>
      </c>
      <c r="X144" s="48" t="str">
        <f>IFERROR(V144/S144,"-")</f>
        <v>-</v>
      </c>
      <c r="Y144" s="48" t="str">
        <f>IFERROR(W144/T144,"-")</f>
        <v>-</v>
      </c>
      <c r="Z144" s="48" t="str">
        <f>IFERROR(W144/U144,"-")</f>
        <v>-</v>
      </c>
      <c r="AA144" s="786"/>
    </row>
    <row r="145" spans="1:27" ht="18" thickBot="1">
      <c r="A145" s="1089" t="s">
        <v>19</v>
      </c>
      <c r="B145" s="1104"/>
      <c r="C145" s="804"/>
      <c r="D145" s="804"/>
      <c r="E145" s="804"/>
      <c r="F145" s="804"/>
      <c r="G145" s="804"/>
      <c r="H145" s="804"/>
      <c r="I145" s="804"/>
      <c r="J145" s="804"/>
      <c r="K145" s="804"/>
      <c r="L145" s="804"/>
      <c r="M145" s="804"/>
      <c r="N145" s="804"/>
      <c r="O145" s="804"/>
      <c r="P145" s="804"/>
      <c r="Q145" s="804"/>
      <c r="R145" s="804"/>
      <c r="S145" s="35"/>
      <c r="T145" s="35"/>
      <c r="U145" s="35"/>
      <c r="V145" s="749"/>
      <c r="W145" s="749"/>
      <c r="X145" s="35"/>
      <c r="Y145" s="35"/>
      <c r="Z145" s="35"/>
      <c r="AA145" s="783"/>
    </row>
    <row r="146" spans="1:27" ht="18" thickBot="1">
      <c r="A146" s="936" t="s">
        <v>69</v>
      </c>
      <c r="B146" s="937"/>
      <c r="C146" s="798"/>
      <c r="D146" s="798"/>
      <c r="E146" s="798"/>
      <c r="F146" s="798"/>
      <c r="G146" s="798"/>
      <c r="H146" s="798"/>
      <c r="I146" s="798"/>
      <c r="J146" s="798"/>
      <c r="K146" s="798"/>
      <c r="L146" s="798"/>
      <c r="M146" s="798"/>
      <c r="N146" s="798"/>
      <c r="O146" s="798"/>
      <c r="P146" s="798"/>
      <c r="Q146" s="798"/>
      <c r="R146" s="798"/>
      <c r="S146" s="35"/>
      <c r="T146" s="35"/>
      <c r="U146" s="35"/>
      <c r="V146" s="749"/>
      <c r="W146" s="749"/>
      <c r="X146" s="35"/>
      <c r="Y146" s="35"/>
      <c r="Z146" s="35"/>
      <c r="AA146" s="783"/>
    </row>
    <row r="147" spans="1:27" ht="18" thickBot="1">
      <c r="A147" s="939" t="s">
        <v>70</v>
      </c>
      <c r="B147" s="940"/>
      <c r="C147" s="799"/>
      <c r="D147" s="799"/>
      <c r="E147" s="799"/>
      <c r="F147" s="799"/>
      <c r="G147" s="799"/>
      <c r="H147" s="799"/>
      <c r="I147" s="799"/>
      <c r="J147" s="799"/>
      <c r="K147" s="799"/>
      <c r="L147" s="799"/>
      <c r="M147" s="799"/>
      <c r="N147" s="799"/>
      <c r="O147" s="799"/>
      <c r="P147" s="799"/>
      <c r="Q147" s="799"/>
      <c r="R147" s="799"/>
      <c r="S147" s="53"/>
      <c r="T147" s="53"/>
      <c r="U147" s="53"/>
      <c r="V147" s="760"/>
      <c r="W147" s="760"/>
      <c r="X147" s="53"/>
      <c r="Y147" s="53"/>
      <c r="Z147" s="53"/>
      <c r="AA147" s="672"/>
    </row>
    <row r="148" spans="1:27">
      <c r="A148" s="71" t="s">
        <v>71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32"/>
      <c r="T148" s="32"/>
      <c r="U148" s="32"/>
      <c r="V148" s="745"/>
      <c r="W148" s="745"/>
      <c r="X148" s="32"/>
      <c r="Y148" s="32"/>
      <c r="Z148" s="32"/>
      <c r="AA148" s="780"/>
    </row>
    <row r="149" spans="1:27">
      <c r="A149" s="61" t="s">
        <v>0</v>
      </c>
      <c r="B149" s="77" t="s">
        <v>72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55"/>
      <c r="T149" s="55"/>
      <c r="U149" s="55"/>
      <c r="V149" s="761"/>
      <c r="W149" s="761"/>
      <c r="X149" s="55"/>
      <c r="Y149" s="55"/>
      <c r="Z149" s="55"/>
      <c r="AA149" s="789"/>
    </row>
    <row r="150" spans="1:27" ht="34.5">
      <c r="A150" s="4" t="s">
        <v>0</v>
      </c>
      <c r="B150" s="9" t="s">
        <v>493</v>
      </c>
      <c r="C150" s="826"/>
      <c r="D150" s="826">
        <v>1</v>
      </c>
      <c r="E150" s="828">
        <v>1</v>
      </c>
      <c r="F150" s="819">
        <f t="shared" ref="F150:F153" si="115">SUM(C150:E150)</f>
        <v>2</v>
      </c>
      <c r="G150" s="817">
        <v>1</v>
      </c>
      <c r="H150" s="826">
        <v>1</v>
      </c>
      <c r="I150" s="828"/>
      <c r="J150" s="819">
        <f t="shared" ref="J150:J153" si="116">SUM(G150:I150)</f>
        <v>2</v>
      </c>
      <c r="K150" s="817">
        <v>1</v>
      </c>
      <c r="L150" s="826">
        <v>1</v>
      </c>
      <c r="M150" s="828"/>
      <c r="N150" s="819">
        <f t="shared" ref="N150:N153" si="117">SUM(K150:M150)</f>
        <v>2</v>
      </c>
      <c r="O150" s="817">
        <v>1</v>
      </c>
      <c r="P150" s="826">
        <v>1</v>
      </c>
      <c r="Q150" s="828"/>
      <c r="R150" s="819">
        <f t="shared" ref="R150:R153" si="118">SUM(O150:Q150)</f>
        <v>2</v>
      </c>
      <c r="S150" s="1">
        <v>1</v>
      </c>
      <c r="T150" s="1">
        <f>1+1</f>
        <v>2</v>
      </c>
      <c r="U150" s="12">
        <f t="shared" ref="U150:U153" si="119">+F150+J150+N150+R150</f>
        <v>8</v>
      </c>
      <c r="V150" s="755">
        <v>1</v>
      </c>
      <c r="W150" s="755">
        <f>1+1</f>
        <v>2</v>
      </c>
      <c r="X150" s="13">
        <f t="shared" ref="X150:Y153" si="120">IFERROR(V150/S150,"-")</f>
        <v>1</v>
      </c>
      <c r="Y150" s="13">
        <f t="shared" si="120"/>
        <v>1</v>
      </c>
      <c r="Z150" s="13">
        <f t="shared" ref="Z150:Z153" si="121">IFERROR(W150/U150,"-")</f>
        <v>0.25</v>
      </c>
      <c r="AA150" s="667" t="s">
        <v>503</v>
      </c>
    </row>
    <row r="151" spans="1:27" ht="22.5" customHeight="1">
      <c r="A151" s="4" t="s">
        <v>0</v>
      </c>
      <c r="B151" s="9" t="s">
        <v>74</v>
      </c>
      <c r="C151" s="826">
        <v>1</v>
      </c>
      <c r="D151" s="826">
        <v>1</v>
      </c>
      <c r="E151" s="828">
        <v>1</v>
      </c>
      <c r="F151" s="819">
        <f t="shared" si="115"/>
        <v>3</v>
      </c>
      <c r="G151" s="826">
        <v>1</v>
      </c>
      <c r="H151" s="826">
        <v>1</v>
      </c>
      <c r="I151" s="828">
        <v>1</v>
      </c>
      <c r="J151" s="819">
        <f t="shared" si="116"/>
        <v>3</v>
      </c>
      <c r="K151" s="826">
        <v>1</v>
      </c>
      <c r="L151" s="826">
        <v>1</v>
      </c>
      <c r="M151" s="828">
        <v>1</v>
      </c>
      <c r="N151" s="819">
        <f t="shared" si="117"/>
        <v>3</v>
      </c>
      <c r="O151" s="826">
        <v>1</v>
      </c>
      <c r="P151" s="826">
        <v>1</v>
      </c>
      <c r="Q151" s="828">
        <v>1</v>
      </c>
      <c r="R151" s="819">
        <f t="shared" si="118"/>
        <v>3</v>
      </c>
      <c r="S151" s="1">
        <v>1</v>
      </c>
      <c r="T151" s="1">
        <f>2+1</f>
        <v>3</v>
      </c>
      <c r="U151" s="12">
        <f t="shared" si="119"/>
        <v>12</v>
      </c>
      <c r="V151" s="755">
        <v>1</v>
      </c>
      <c r="W151" s="755">
        <f>2+1</f>
        <v>3</v>
      </c>
      <c r="X151" s="13">
        <f t="shared" si="120"/>
        <v>1</v>
      </c>
      <c r="Y151" s="13">
        <f t="shared" si="120"/>
        <v>1</v>
      </c>
      <c r="Z151" s="13">
        <f t="shared" si="121"/>
        <v>0.25</v>
      </c>
      <c r="AA151" s="667" t="s">
        <v>503</v>
      </c>
    </row>
    <row r="152" spans="1:27">
      <c r="A152" s="4" t="s">
        <v>0</v>
      </c>
      <c r="B152" s="9" t="s">
        <v>75</v>
      </c>
      <c r="C152" s="826">
        <v>1</v>
      </c>
      <c r="D152" s="826">
        <v>1</v>
      </c>
      <c r="E152" s="828">
        <v>1</v>
      </c>
      <c r="F152" s="819">
        <f t="shared" si="115"/>
        <v>3</v>
      </c>
      <c r="G152" s="826">
        <v>1</v>
      </c>
      <c r="H152" s="826">
        <v>1</v>
      </c>
      <c r="I152" s="828">
        <v>1</v>
      </c>
      <c r="J152" s="819">
        <f t="shared" si="116"/>
        <v>3</v>
      </c>
      <c r="K152" s="826">
        <v>1</v>
      </c>
      <c r="L152" s="826">
        <v>1</v>
      </c>
      <c r="M152" s="828">
        <v>1</v>
      </c>
      <c r="N152" s="819">
        <f t="shared" si="117"/>
        <v>3</v>
      </c>
      <c r="O152" s="826">
        <v>1</v>
      </c>
      <c r="P152" s="826">
        <v>1</v>
      </c>
      <c r="Q152" s="828">
        <v>1</v>
      </c>
      <c r="R152" s="819">
        <f t="shared" si="118"/>
        <v>3</v>
      </c>
      <c r="S152" s="1">
        <v>1</v>
      </c>
      <c r="T152" s="1">
        <f>2+1</f>
        <v>3</v>
      </c>
      <c r="U152" s="12">
        <f t="shared" si="119"/>
        <v>12</v>
      </c>
      <c r="V152" s="755">
        <v>1</v>
      </c>
      <c r="W152" s="755">
        <f>1+1</f>
        <v>2</v>
      </c>
      <c r="X152" s="13">
        <f t="shared" si="120"/>
        <v>1</v>
      </c>
      <c r="Y152" s="13">
        <f t="shared" si="120"/>
        <v>0.66666666666666663</v>
      </c>
      <c r="Z152" s="13">
        <f t="shared" si="121"/>
        <v>0.16666666666666666</v>
      </c>
      <c r="AA152" s="667" t="s">
        <v>503</v>
      </c>
    </row>
    <row r="153" spans="1:27">
      <c r="A153" s="59" t="s">
        <v>0</v>
      </c>
      <c r="B153" s="76" t="s">
        <v>76</v>
      </c>
      <c r="C153" s="826">
        <v>1</v>
      </c>
      <c r="D153" s="826">
        <v>1</v>
      </c>
      <c r="E153" s="828">
        <v>1</v>
      </c>
      <c r="F153" s="819">
        <f t="shared" si="115"/>
        <v>3</v>
      </c>
      <c r="G153" s="826">
        <v>1</v>
      </c>
      <c r="H153" s="826">
        <v>1</v>
      </c>
      <c r="I153" s="828">
        <v>1</v>
      </c>
      <c r="J153" s="819">
        <f t="shared" si="116"/>
        <v>3</v>
      </c>
      <c r="K153" s="826">
        <v>1</v>
      </c>
      <c r="L153" s="826">
        <v>1</v>
      </c>
      <c r="M153" s="828">
        <v>1</v>
      </c>
      <c r="N153" s="819">
        <f t="shared" si="117"/>
        <v>3</v>
      </c>
      <c r="O153" s="826">
        <v>1</v>
      </c>
      <c r="P153" s="826">
        <v>1</v>
      </c>
      <c r="Q153" s="828">
        <v>1</v>
      </c>
      <c r="R153" s="819">
        <f t="shared" si="118"/>
        <v>3</v>
      </c>
      <c r="S153" s="50">
        <v>1</v>
      </c>
      <c r="T153" s="50">
        <f>2+1</f>
        <v>3</v>
      </c>
      <c r="U153" s="12">
        <f t="shared" si="119"/>
        <v>12</v>
      </c>
      <c r="V153" s="756">
        <v>2</v>
      </c>
      <c r="W153" s="756">
        <f>4+2</f>
        <v>6</v>
      </c>
      <c r="X153" s="51">
        <f t="shared" si="120"/>
        <v>2</v>
      </c>
      <c r="Y153" s="51">
        <f t="shared" si="120"/>
        <v>2</v>
      </c>
      <c r="Z153" s="51">
        <f t="shared" si="121"/>
        <v>0.5</v>
      </c>
      <c r="AA153" s="667" t="s">
        <v>503</v>
      </c>
    </row>
    <row r="154" spans="1:27">
      <c r="A154" s="71" t="s">
        <v>77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32"/>
      <c r="T154" s="32"/>
      <c r="U154" s="32"/>
      <c r="V154" s="745"/>
      <c r="W154" s="745"/>
      <c r="X154" s="32"/>
      <c r="Y154" s="32"/>
      <c r="Z154" s="32"/>
      <c r="AA154" s="780"/>
    </row>
    <row r="155" spans="1:27">
      <c r="A155" s="62" t="s">
        <v>0</v>
      </c>
      <c r="B155" s="80" t="s">
        <v>78</v>
      </c>
      <c r="C155" s="832">
        <v>1</v>
      </c>
      <c r="D155" s="832"/>
      <c r="E155" s="833"/>
      <c r="F155" s="819">
        <f t="shared" ref="F155:F161" si="122">SUM(C155:E155)</f>
        <v>1</v>
      </c>
      <c r="G155" s="834"/>
      <c r="H155" s="832"/>
      <c r="I155" s="833"/>
      <c r="J155" s="819">
        <f t="shared" ref="J155:J161" si="123">SUM(G155:I155)</f>
        <v>0</v>
      </c>
      <c r="K155" s="834"/>
      <c r="L155" s="832"/>
      <c r="M155" s="833"/>
      <c r="N155" s="819">
        <f t="shared" ref="N155:N161" si="124">SUM(K155:M155)</f>
        <v>0</v>
      </c>
      <c r="O155" s="834"/>
      <c r="P155" s="832"/>
      <c r="Q155" s="833"/>
      <c r="R155" s="819">
        <f t="shared" ref="R155:R161" si="125">SUM(O155:Q155)</f>
        <v>0</v>
      </c>
      <c r="S155" s="45">
        <v>1</v>
      </c>
      <c r="T155" s="45">
        <v>1</v>
      </c>
      <c r="U155" s="12">
        <f t="shared" ref="U155:U161" si="126">+F155+J155+N155+R155</f>
        <v>1</v>
      </c>
      <c r="V155" s="762">
        <v>1</v>
      </c>
      <c r="W155" s="762">
        <v>1</v>
      </c>
      <c r="X155" s="46">
        <f t="shared" ref="X155:Y161" si="127">IFERROR(V155/S155,"-")</f>
        <v>1</v>
      </c>
      <c r="Y155" s="46">
        <f t="shared" si="127"/>
        <v>1</v>
      </c>
      <c r="Z155" s="46">
        <f t="shared" ref="Z155:Z161" si="128">IFERROR(W155/U155,"-")</f>
        <v>1</v>
      </c>
      <c r="AA155" s="845" t="s">
        <v>504</v>
      </c>
    </row>
    <row r="156" spans="1:27">
      <c r="A156" s="4" t="s">
        <v>0</v>
      </c>
      <c r="B156" s="9" t="s">
        <v>79</v>
      </c>
      <c r="C156" s="826">
        <v>2</v>
      </c>
      <c r="D156" s="826">
        <v>2</v>
      </c>
      <c r="E156" s="828">
        <v>2</v>
      </c>
      <c r="F156" s="819">
        <f t="shared" si="122"/>
        <v>6</v>
      </c>
      <c r="G156" s="826">
        <v>2</v>
      </c>
      <c r="H156" s="826">
        <v>2</v>
      </c>
      <c r="I156" s="828">
        <v>2</v>
      </c>
      <c r="J156" s="819">
        <f t="shared" si="123"/>
        <v>6</v>
      </c>
      <c r="K156" s="826">
        <v>2</v>
      </c>
      <c r="L156" s="826">
        <v>2</v>
      </c>
      <c r="M156" s="828">
        <v>2</v>
      </c>
      <c r="N156" s="819">
        <f t="shared" si="124"/>
        <v>6</v>
      </c>
      <c r="O156" s="826">
        <v>2</v>
      </c>
      <c r="P156" s="826">
        <v>2</v>
      </c>
      <c r="Q156" s="828">
        <v>2</v>
      </c>
      <c r="R156" s="819">
        <f t="shared" si="125"/>
        <v>6</v>
      </c>
      <c r="S156" s="1">
        <v>2</v>
      </c>
      <c r="T156" s="1">
        <f>4+2</f>
        <v>6</v>
      </c>
      <c r="U156" s="12">
        <f t="shared" si="126"/>
        <v>24</v>
      </c>
      <c r="V156" s="755">
        <v>3</v>
      </c>
      <c r="W156" s="755">
        <f>4+3</f>
        <v>7</v>
      </c>
      <c r="X156" s="13">
        <f t="shared" si="127"/>
        <v>1.5</v>
      </c>
      <c r="Y156" s="13">
        <f t="shared" si="127"/>
        <v>1.1666666666666667</v>
      </c>
      <c r="Z156" s="13">
        <f t="shared" si="128"/>
        <v>0.29166666666666669</v>
      </c>
      <c r="AA156" s="667" t="s">
        <v>503</v>
      </c>
    </row>
    <row r="157" spans="1:27">
      <c r="A157" s="4" t="s">
        <v>0</v>
      </c>
      <c r="B157" s="9" t="s">
        <v>80</v>
      </c>
      <c r="C157" s="835"/>
      <c r="D157" s="835">
        <v>1</v>
      </c>
      <c r="E157" s="836"/>
      <c r="F157" s="837">
        <f t="shared" si="122"/>
        <v>1</v>
      </c>
      <c r="G157" s="838"/>
      <c r="H157" s="835"/>
      <c r="I157" s="836">
        <v>1</v>
      </c>
      <c r="J157" s="837">
        <f t="shared" si="123"/>
        <v>1</v>
      </c>
      <c r="K157" s="838"/>
      <c r="L157" s="835"/>
      <c r="M157" s="836"/>
      <c r="N157" s="837">
        <f t="shared" si="124"/>
        <v>0</v>
      </c>
      <c r="O157" s="838"/>
      <c r="P157" s="835"/>
      <c r="Q157" s="836"/>
      <c r="R157" s="837">
        <f t="shared" si="125"/>
        <v>0</v>
      </c>
      <c r="S157" s="1"/>
      <c r="T157" s="1">
        <v>1</v>
      </c>
      <c r="U157" s="12">
        <f t="shared" si="126"/>
        <v>2</v>
      </c>
      <c r="V157" s="755"/>
      <c r="W157" s="755">
        <v>1</v>
      </c>
      <c r="X157" s="13" t="str">
        <f t="shared" si="127"/>
        <v>-</v>
      </c>
      <c r="Y157" s="13">
        <f t="shared" si="127"/>
        <v>1</v>
      </c>
      <c r="Z157" s="13">
        <f t="shared" si="128"/>
        <v>0.5</v>
      </c>
      <c r="AA157" s="777"/>
    </row>
    <row r="158" spans="1:27">
      <c r="A158" s="4" t="s">
        <v>0</v>
      </c>
      <c r="B158" s="9" t="s">
        <v>81</v>
      </c>
      <c r="C158" s="826"/>
      <c r="D158" s="826"/>
      <c r="E158" s="828">
        <v>100</v>
      </c>
      <c r="F158" s="819">
        <f t="shared" si="122"/>
        <v>100</v>
      </c>
      <c r="G158" s="817"/>
      <c r="H158" s="826"/>
      <c r="I158" s="828"/>
      <c r="J158" s="819">
        <f t="shared" si="123"/>
        <v>0</v>
      </c>
      <c r="K158" s="817">
        <v>100</v>
      </c>
      <c r="L158" s="826"/>
      <c r="M158" s="828"/>
      <c r="N158" s="819">
        <f t="shared" si="124"/>
        <v>100</v>
      </c>
      <c r="O158" s="817"/>
      <c r="P158" s="826"/>
      <c r="Q158" s="828"/>
      <c r="R158" s="819">
        <f t="shared" si="125"/>
        <v>0</v>
      </c>
      <c r="S158" s="1">
        <v>100</v>
      </c>
      <c r="T158" s="1">
        <v>100</v>
      </c>
      <c r="U158" s="12">
        <f t="shared" si="126"/>
        <v>200</v>
      </c>
      <c r="V158" s="755">
        <v>100</v>
      </c>
      <c r="W158" s="755">
        <v>100</v>
      </c>
      <c r="X158" s="13">
        <f t="shared" si="127"/>
        <v>1</v>
      </c>
      <c r="Y158" s="13">
        <f t="shared" si="127"/>
        <v>1</v>
      </c>
      <c r="Z158" s="13">
        <f t="shared" si="128"/>
        <v>0.5</v>
      </c>
      <c r="AA158" s="777"/>
    </row>
    <row r="159" spans="1:27">
      <c r="A159" s="4" t="s">
        <v>0</v>
      </c>
      <c r="B159" s="9" t="s">
        <v>82</v>
      </c>
      <c r="C159" s="826">
        <v>7</v>
      </c>
      <c r="D159" s="826"/>
      <c r="E159" s="828">
        <v>4</v>
      </c>
      <c r="F159" s="819">
        <f t="shared" si="122"/>
        <v>11</v>
      </c>
      <c r="G159" s="817">
        <v>7</v>
      </c>
      <c r="H159" s="826">
        <v>1</v>
      </c>
      <c r="I159" s="828"/>
      <c r="J159" s="819">
        <f t="shared" si="123"/>
        <v>8</v>
      </c>
      <c r="K159" s="817">
        <v>7</v>
      </c>
      <c r="L159" s="826"/>
      <c r="M159" s="828"/>
      <c r="N159" s="819">
        <f t="shared" si="124"/>
        <v>7</v>
      </c>
      <c r="O159" s="817">
        <v>7</v>
      </c>
      <c r="P159" s="826"/>
      <c r="Q159" s="828"/>
      <c r="R159" s="819">
        <f t="shared" si="125"/>
        <v>7</v>
      </c>
      <c r="S159" s="1">
        <v>4</v>
      </c>
      <c r="T159" s="1">
        <f>7+4</f>
        <v>11</v>
      </c>
      <c r="U159" s="12">
        <f t="shared" si="126"/>
        <v>33</v>
      </c>
      <c r="V159" s="755">
        <v>4</v>
      </c>
      <c r="W159" s="755">
        <v>11</v>
      </c>
      <c r="X159" s="13">
        <f t="shared" si="127"/>
        <v>1</v>
      </c>
      <c r="Y159" s="13">
        <f t="shared" si="127"/>
        <v>1</v>
      </c>
      <c r="Z159" s="13">
        <f t="shared" si="128"/>
        <v>0.33333333333333331</v>
      </c>
      <c r="AA159" s="777"/>
    </row>
    <row r="160" spans="1:27">
      <c r="A160" s="4" t="s">
        <v>0</v>
      </c>
      <c r="B160" s="9" t="s">
        <v>83</v>
      </c>
      <c r="C160" s="826">
        <v>2</v>
      </c>
      <c r="D160" s="826">
        <v>2</v>
      </c>
      <c r="E160" s="828">
        <v>2</v>
      </c>
      <c r="F160" s="819">
        <f t="shared" si="122"/>
        <v>6</v>
      </c>
      <c r="G160" s="826">
        <v>2</v>
      </c>
      <c r="H160" s="826">
        <v>2</v>
      </c>
      <c r="I160" s="828">
        <v>2</v>
      </c>
      <c r="J160" s="819">
        <f t="shared" si="123"/>
        <v>6</v>
      </c>
      <c r="K160" s="826">
        <v>2</v>
      </c>
      <c r="L160" s="826">
        <v>2</v>
      </c>
      <c r="M160" s="828">
        <v>2</v>
      </c>
      <c r="N160" s="819">
        <f t="shared" si="124"/>
        <v>6</v>
      </c>
      <c r="O160" s="826">
        <v>2</v>
      </c>
      <c r="P160" s="826">
        <v>2</v>
      </c>
      <c r="Q160" s="828">
        <v>2</v>
      </c>
      <c r="R160" s="819">
        <f t="shared" si="125"/>
        <v>6</v>
      </c>
      <c r="S160" s="1">
        <v>2</v>
      </c>
      <c r="T160" s="1">
        <f>4+2</f>
        <v>6</v>
      </c>
      <c r="U160" s="12">
        <f t="shared" si="126"/>
        <v>24</v>
      </c>
      <c r="V160" s="755">
        <v>2</v>
      </c>
      <c r="W160" s="755">
        <v>6</v>
      </c>
      <c r="X160" s="13">
        <f t="shared" si="127"/>
        <v>1</v>
      </c>
      <c r="Y160" s="13">
        <f t="shared" si="127"/>
        <v>1</v>
      </c>
      <c r="Z160" s="13">
        <f t="shared" si="128"/>
        <v>0.25</v>
      </c>
      <c r="AA160" s="777"/>
    </row>
    <row r="161" spans="1:27">
      <c r="A161" s="4" t="s">
        <v>0</v>
      </c>
      <c r="B161" s="9" t="s">
        <v>84</v>
      </c>
      <c r="C161" s="826">
        <v>6</v>
      </c>
      <c r="D161" s="826">
        <v>2</v>
      </c>
      <c r="E161" s="828">
        <v>2</v>
      </c>
      <c r="F161" s="819">
        <f t="shared" si="122"/>
        <v>10</v>
      </c>
      <c r="G161" s="817">
        <v>4</v>
      </c>
      <c r="H161" s="826">
        <v>2</v>
      </c>
      <c r="I161" s="828">
        <v>2</v>
      </c>
      <c r="J161" s="819">
        <f t="shared" si="123"/>
        <v>8</v>
      </c>
      <c r="K161" s="817">
        <v>5</v>
      </c>
      <c r="L161" s="826">
        <v>2</v>
      </c>
      <c r="M161" s="828">
        <v>2</v>
      </c>
      <c r="N161" s="819">
        <f t="shared" si="124"/>
        <v>9</v>
      </c>
      <c r="O161" s="817">
        <v>4</v>
      </c>
      <c r="P161" s="826">
        <v>2</v>
      </c>
      <c r="Q161" s="828">
        <v>2</v>
      </c>
      <c r="R161" s="819">
        <f t="shared" si="125"/>
        <v>8</v>
      </c>
      <c r="S161" s="1">
        <v>2</v>
      </c>
      <c r="T161" s="1">
        <f>8+2</f>
        <v>10</v>
      </c>
      <c r="U161" s="12">
        <f t="shared" si="126"/>
        <v>35</v>
      </c>
      <c r="V161" s="755">
        <v>2</v>
      </c>
      <c r="W161" s="755">
        <v>10</v>
      </c>
      <c r="X161" s="13">
        <f t="shared" si="127"/>
        <v>1</v>
      </c>
      <c r="Y161" s="13">
        <f t="shared" si="127"/>
        <v>1</v>
      </c>
      <c r="Z161" s="13">
        <f t="shared" si="128"/>
        <v>0.2857142857142857</v>
      </c>
      <c r="AA161" s="777"/>
    </row>
    <row r="162" spans="1:27">
      <c r="A162" s="71" t="s">
        <v>85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32"/>
      <c r="T162" s="32"/>
      <c r="U162" s="32"/>
      <c r="V162" s="745"/>
      <c r="W162" s="745"/>
      <c r="X162" s="32"/>
      <c r="Y162" s="32"/>
      <c r="Z162" s="32"/>
      <c r="AA162" s="780"/>
    </row>
    <row r="163" spans="1:27">
      <c r="A163" s="62" t="s">
        <v>0</v>
      </c>
      <c r="B163" s="81" t="s">
        <v>86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55"/>
      <c r="T163" s="55"/>
      <c r="U163" s="55"/>
      <c r="V163" s="761"/>
      <c r="W163" s="761"/>
      <c r="X163" s="55"/>
      <c r="Y163" s="55"/>
      <c r="Z163" s="55"/>
      <c r="AA163" s="789"/>
    </row>
    <row r="164" spans="1:27">
      <c r="A164" s="4" t="s">
        <v>0</v>
      </c>
      <c r="B164" s="9" t="s">
        <v>87</v>
      </c>
      <c r="C164" s="826"/>
      <c r="D164" s="826"/>
      <c r="E164" s="828"/>
      <c r="F164" s="819">
        <f t="shared" ref="F164:F166" si="129">SUM(C164:E164)</f>
        <v>0</v>
      </c>
      <c r="G164" s="817"/>
      <c r="H164" s="826"/>
      <c r="I164" s="828">
        <v>1</v>
      </c>
      <c r="J164" s="819">
        <f t="shared" ref="J164:J166" si="130">SUM(G164:I164)</f>
        <v>1</v>
      </c>
      <c r="K164" s="817">
        <v>1</v>
      </c>
      <c r="L164" s="826"/>
      <c r="M164" s="828">
        <v>1</v>
      </c>
      <c r="N164" s="819">
        <f t="shared" ref="N164:N166" si="131">SUM(K164:M164)</f>
        <v>2</v>
      </c>
      <c r="O164" s="817">
        <v>1</v>
      </c>
      <c r="P164" s="826">
        <v>3</v>
      </c>
      <c r="Q164" s="828"/>
      <c r="R164" s="819">
        <f t="shared" ref="R164:R166" si="132">SUM(O164:Q164)</f>
        <v>4</v>
      </c>
      <c r="S164" s="1"/>
      <c r="T164" s="1"/>
      <c r="U164" s="12">
        <f t="shared" ref="U164:U166" si="133">+F164+J164+N164+R164</f>
        <v>7</v>
      </c>
      <c r="V164" s="755"/>
      <c r="W164" s="755"/>
      <c r="X164" s="13" t="str">
        <f t="shared" ref="X164:Y166" si="134">IFERROR(V164/S164,"-")</f>
        <v>-</v>
      </c>
      <c r="Y164" s="13" t="str">
        <f t="shared" si="134"/>
        <v>-</v>
      </c>
      <c r="Z164" s="13">
        <f t="shared" ref="Z164:Z166" si="135">IFERROR(W164/U164,"-")</f>
        <v>0</v>
      </c>
      <c r="AA164" s="681"/>
    </row>
    <row r="165" spans="1:27">
      <c r="A165" s="4" t="s">
        <v>0</v>
      </c>
      <c r="B165" s="9" t="s">
        <v>88</v>
      </c>
      <c r="C165" s="826"/>
      <c r="D165" s="826"/>
      <c r="E165" s="828">
        <v>1</v>
      </c>
      <c r="F165" s="819">
        <f t="shared" si="129"/>
        <v>1</v>
      </c>
      <c r="G165" s="817"/>
      <c r="H165" s="826"/>
      <c r="I165" s="828">
        <v>1</v>
      </c>
      <c r="J165" s="819">
        <f t="shared" si="130"/>
        <v>1</v>
      </c>
      <c r="K165" s="817"/>
      <c r="L165" s="826"/>
      <c r="M165" s="828">
        <v>1</v>
      </c>
      <c r="N165" s="819">
        <f t="shared" si="131"/>
        <v>1</v>
      </c>
      <c r="O165" s="817"/>
      <c r="P165" s="826"/>
      <c r="Q165" s="828"/>
      <c r="R165" s="819">
        <f t="shared" si="132"/>
        <v>0</v>
      </c>
      <c r="S165" s="1">
        <v>1</v>
      </c>
      <c r="T165" s="1">
        <v>1</v>
      </c>
      <c r="U165" s="12">
        <f t="shared" si="133"/>
        <v>3</v>
      </c>
      <c r="V165" s="755">
        <v>1</v>
      </c>
      <c r="W165" s="755">
        <v>1</v>
      </c>
      <c r="X165" s="13">
        <f t="shared" si="134"/>
        <v>1</v>
      </c>
      <c r="Y165" s="13">
        <f t="shared" si="134"/>
        <v>1</v>
      </c>
      <c r="Z165" s="13">
        <f t="shared" si="135"/>
        <v>0.33333333333333331</v>
      </c>
      <c r="AA165" s="667" t="s">
        <v>503</v>
      </c>
    </row>
    <row r="166" spans="1:27">
      <c r="A166" s="62" t="s">
        <v>0</v>
      </c>
      <c r="B166" s="76" t="s">
        <v>89</v>
      </c>
      <c r="C166" s="829"/>
      <c r="D166" s="829"/>
      <c r="E166" s="830"/>
      <c r="F166" s="819">
        <f t="shared" si="129"/>
        <v>0</v>
      </c>
      <c r="G166" s="831"/>
      <c r="H166" s="829"/>
      <c r="I166" s="830"/>
      <c r="J166" s="819">
        <f t="shared" si="130"/>
        <v>0</v>
      </c>
      <c r="K166" s="831"/>
      <c r="L166" s="829">
        <v>1</v>
      </c>
      <c r="M166" s="830"/>
      <c r="N166" s="819">
        <f t="shared" si="131"/>
        <v>1</v>
      </c>
      <c r="O166" s="831">
        <v>1</v>
      </c>
      <c r="P166" s="829"/>
      <c r="Q166" s="830"/>
      <c r="R166" s="819">
        <f t="shared" si="132"/>
        <v>1</v>
      </c>
      <c r="S166" s="50"/>
      <c r="T166" s="50"/>
      <c r="U166" s="12">
        <f t="shared" si="133"/>
        <v>2</v>
      </c>
      <c r="V166" s="756">
        <v>1</v>
      </c>
      <c r="W166" s="756">
        <v>1</v>
      </c>
      <c r="X166" s="51" t="str">
        <f t="shared" si="134"/>
        <v>-</v>
      </c>
      <c r="Y166" s="51" t="str">
        <f t="shared" si="134"/>
        <v>-</v>
      </c>
      <c r="Z166" s="51">
        <f t="shared" si="135"/>
        <v>0.5</v>
      </c>
      <c r="AA166" s="667" t="s">
        <v>503</v>
      </c>
    </row>
    <row r="167" spans="1:27">
      <c r="A167" s="71" t="s">
        <v>90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32"/>
      <c r="T167" s="32"/>
      <c r="U167" s="32"/>
      <c r="V167" s="745"/>
      <c r="W167" s="745"/>
      <c r="X167" s="32"/>
      <c r="Y167" s="32"/>
      <c r="Z167" s="32"/>
      <c r="AA167" s="780"/>
    </row>
    <row r="168" spans="1:27" ht="23.25" customHeight="1" thickBot="1">
      <c r="A168" s="58" t="s">
        <v>0</v>
      </c>
      <c r="B168" s="75" t="s">
        <v>91</v>
      </c>
      <c r="C168" s="839"/>
      <c r="D168" s="839"/>
      <c r="E168" s="840">
        <v>3</v>
      </c>
      <c r="F168" s="819">
        <f>SUM(C168:E168)</f>
        <v>3</v>
      </c>
      <c r="G168" s="841"/>
      <c r="H168" s="839"/>
      <c r="I168" s="840">
        <v>3</v>
      </c>
      <c r="J168" s="819">
        <f>SUM(G168:I168)</f>
        <v>3</v>
      </c>
      <c r="K168" s="841"/>
      <c r="L168" s="839"/>
      <c r="M168" s="840">
        <v>3</v>
      </c>
      <c r="N168" s="819">
        <f>SUM(K168:M168)</f>
        <v>3</v>
      </c>
      <c r="O168" s="841"/>
      <c r="P168" s="839"/>
      <c r="Q168" s="840">
        <v>3</v>
      </c>
      <c r="R168" s="819">
        <f>SUM(O168:Q168)</f>
        <v>3</v>
      </c>
      <c r="S168" s="47">
        <v>3</v>
      </c>
      <c r="T168" s="47">
        <v>3</v>
      </c>
      <c r="U168" s="12">
        <f>+F168+J168+N168+R168</f>
        <v>12</v>
      </c>
      <c r="V168" s="759">
        <v>3</v>
      </c>
      <c r="W168" s="759">
        <v>3</v>
      </c>
      <c r="X168" s="48">
        <f>IFERROR(V168/S168,"-")</f>
        <v>1</v>
      </c>
      <c r="Y168" s="48">
        <f>IFERROR(W168/T168,"-")</f>
        <v>1</v>
      </c>
      <c r="Z168" s="48">
        <f>IFERROR(W168/U168,"-")</f>
        <v>0.25</v>
      </c>
      <c r="AA168" s="667" t="s">
        <v>503</v>
      </c>
    </row>
    <row r="169" spans="1:27" ht="18" thickBot="1">
      <c r="A169" s="936" t="s">
        <v>92</v>
      </c>
      <c r="B169" s="937"/>
      <c r="C169" s="798"/>
      <c r="D169" s="798"/>
      <c r="E169" s="798"/>
      <c r="F169" s="798"/>
      <c r="G169" s="798"/>
      <c r="H169" s="798"/>
      <c r="I169" s="798"/>
      <c r="J169" s="798"/>
      <c r="K169" s="798"/>
      <c r="L169" s="798"/>
      <c r="M169" s="798"/>
      <c r="N169" s="798"/>
      <c r="O169" s="798"/>
      <c r="P169" s="798"/>
      <c r="Q169" s="798"/>
      <c r="R169" s="798"/>
      <c r="S169" s="35"/>
      <c r="T169" s="35"/>
      <c r="U169" s="35"/>
      <c r="V169" s="749"/>
      <c r="W169" s="749"/>
      <c r="X169" s="35"/>
      <c r="Y169" s="35"/>
      <c r="Z169" s="35"/>
      <c r="AA169" s="783"/>
    </row>
    <row r="170" spans="1:27">
      <c r="A170" s="769"/>
      <c r="B170" s="773" t="s">
        <v>491</v>
      </c>
      <c r="C170" s="816"/>
      <c r="D170" s="816"/>
      <c r="E170" s="816"/>
      <c r="F170" s="816"/>
      <c r="G170" s="816"/>
      <c r="H170" s="816"/>
      <c r="I170" s="816"/>
      <c r="J170" s="816"/>
      <c r="K170" s="816"/>
      <c r="L170" s="816"/>
      <c r="M170" s="816"/>
      <c r="N170" s="816"/>
      <c r="O170" s="816"/>
      <c r="P170" s="816"/>
      <c r="Q170" s="816"/>
      <c r="R170" s="816"/>
      <c r="S170" s="771"/>
      <c r="T170" s="771"/>
      <c r="U170" s="771"/>
      <c r="V170" s="790"/>
      <c r="W170" s="790"/>
      <c r="X170" s="28" t="str">
        <f>IFERROR(V170/S170,"-")</f>
        <v>-</v>
      </c>
      <c r="Y170" s="28" t="str">
        <f>IFERROR(W170/T170,"-")</f>
        <v>-</v>
      </c>
      <c r="Z170" s="28" t="str">
        <f>IFERROR(W170/U170,"-")</f>
        <v>-</v>
      </c>
      <c r="AA170" s="791"/>
    </row>
    <row r="171" spans="1:27" ht="23.25" customHeight="1" thickBot="1">
      <c r="A171" s="770" t="s">
        <v>0</v>
      </c>
      <c r="B171" s="772" t="s">
        <v>93</v>
      </c>
      <c r="C171" s="812"/>
      <c r="D171" s="812"/>
      <c r="E171" s="812"/>
      <c r="F171" s="812"/>
      <c r="G171" s="812"/>
      <c r="H171" s="812"/>
      <c r="I171" s="812"/>
      <c r="J171" s="812"/>
      <c r="K171" s="812"/>
      <c r="L171" s="812"/>
      <c r="M171" s="812"/>
      <c r="N171" s="812"/>
      <c r="O171" s="812"/>
      <c r="P171" s="812"/>
      <c r="Q171" s="812"/>
      <c r="R171" s="812"/>
      <c r="S171" s="15"/>
      <c r="T171" s="15"/>
      <c r="U171" s="15"/>
      <c r="V171" s="767"/>
      <c r="W171" s="767"/>
      <c r="X171" s="774" t="str">
        <f>IFERROR(V171/S171,"-")</f>
        <v>-</v>
      </c>
      <c r="Y171" s="774" t="str">
        <f>IFERROR(W171/T171,"-")</f>
        <v>-</v>
      </c>
      <c r="Z171" s="774" t="str">
        <f>IFERROR(W171/U171,"-")</f>
        <v>-</v>
      </c>
      <c r="AA171" s="779"/>
    </row>
    <row r="172" spans="1:27" ht="18" thickBot="1">
      <c r="A172" s="54" t="s">
        <v>94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35"/>
      <c r="T172" s="35"/>
      <c r="U172" s="35"/>
      <c r="V172" s="749"/>
      <c r="W172" s="749"/>
      <c r="X172" s="35"/>
      <c r="Y172" s="35"/>
      <c r="Z172" s="35"/>
      <c r="AA172" s="783"/>
    </row>
    <row r="173" spans="1:27" ht="18" thickBot="1">
      <c r="A173" s="1089" t="s">
        <v>95</v>
      </c>
      <c r="B173" s="1104"/>
      <c r="C173" s="804"/>
      <c r="D173" s="804"/>
      <c r="E173" s="804"/>
      <c r="F173" s="804"/>
      <c r="G173" s="804"/>
      <c r="H173" s="804"/>
      <c r="I173" s="804"/>
      <c r="J173" s="804"/>
      <c r="K173" s="804"/>
      <c r="L173" s="804"/>
      <c r="M173" s="804"/>
      <c r="N173" s="804"/>
      <c r="O173" s="804"/>
      <c r="P173" s="804"/>
      <c r="Q173" s="804"/>
      <c r="R173" s="804"/>
      <c r="S173" s="35"/>
      <c r="T173" s="35"/>
      <c r="U173" s="35"/>
      <c r="V173" s="749"/>
      <c r="W173" s="749"/>
      <c r="X173" s="35"/>
      <c r="Y173" s="35"/>
      <c r="Z173" s="35"/>
      <c r="AA173" s="783"/>
    </row>
    <row r="174" spans="1:27" ht="18" thickBot="1">
      <c r="A174" s="936" t="s">
        <v>96</v>
      </c>
      <c r="B174" s="937"/>
      <c r="C174" s="798"/>
      <c r="D174" s="798"/>
      <c r="E174" s="798"/>
      <c r="F174" s="798"/>
      <c r="G174" s="798"/>
      <c r="H174" s="798"/>
      <c r="I174" s="798"/>
      <c r="J174" s="798"/>
      <c r="K174" s="798"/>
      <c r="L174" s="798"/>
      <c r="M174" s="798"/>
      <c r="N174" s="798"/>
      <c r="O174" s="798"/>
      <c r="P174" s="798"/>
      <c r="Q174" s="798"/>
      <c r="R174" s="798"/>
      <c r="S174" s="35"/>
      <c r="T174" s="35"/>
      <c r="U174" s="35"/>
      <c r="V174" s="749"/>
      <c r="W174" s="749"/>
      <c r="X174" s="35"/>
      <c r="Y174" s="35"/>
      <c r="Z174" s="35"/>
      <c r="AA174" s="783"/>
    </row>
    <row r="175" spans="1:27" ht="52.5" thickBot="1">
      <c r="A175" s="58" t="s">
        <v>0</v>
      </c>
      <c r="B175" s="75" t="s">
        <v>97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68"/>
      <c r="T175" s="768"/>
      <c r="U175" s="768"/>
      <c r="V175" s="752"/>
      <c r="W175" s="752"/>
      <c r="X175" s="48"/>
      <c r="Y175" s="48"/>
      <c r="Z175" s="48"/>
      <c r="AA175" s="786"/>
    </row>
    <row r="176" spans="1:27" ht="18" thickBot="1">
      <c r="A176" s="936" t="s">
        <v>96</v>
      </c>
      <c r="B176" s="937"/>
      <c r="C176" s="798"/>
      <c r="D176" s="798"/>
      <c r="E176" s="798"/>
      <c r="F176" s="798"/>
      <c r="G176" s="798"/>
      <c r="H176" s="798"/>
      <c r="I176" s="798"/>
      <c r="J176" s="798"/>
      <c r="K176" s="798"/>
      <c r="L176" s="798"/>
      <c r="M176" s="798"/>
      <c r="N176" s="798"/>
      <c r="O176" s="798"/>
      <c r="P176" s="798"/>
      <c r="Q176" s="798"/>
      <c r="R176" s="798"/>
      <c r="S176" s="35"/>
      <c r="T176" s="35"/>
      <c r="U176" s="35"/>
      <c r="V176" s="749"/>
      <c r="W176" s="749"/>
      <c r="X176" s="35"/>
      <c r="Y176" s="35"/>
      <c r="Z176" s="35"/>
      <c r="AA176" s="783"/>
    </row>
    <row r="177" spans="1:27" ht="35.25" thickBot="1">
      <c r="A177" s="58" t="s">
        <v>0</v>
      </c>
      <c r="B177" s="75" t="s">
        <v>98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86">
        <f>S192</f>
        <v>2</v>
      </c>
      <c r="T177" s="86">
        <f t="shared" ref="T177:W177" si="136">T192</f>
        <v>3</v>
      </c>
      <c r="U177" s="86">
        <f t="shared" si="136"/>
        <v>11</v>
      </c>
      <c r="V177" s="86">
        <f t="shared" si="136"/>
        <v>2</v>
      </c>
      <c r="W177" s="86">
        <f t="shared" si="136"/>
        <v>3</v>
      </c>
      <c r="X177" s="48">
        <f>IFERROR(V177/S177,"-")</f>
        <v>1</v>
      </c>
      <c r="Y177" s="48">
        <f>IFERROR(W177/T177,"-")</f>
        <v>1</v>
      </c>
      <c r="Z177" s="48">
        <f>IFERROR(W177/U177,"-")</f>
        <v>0.27272727272727271</v>
      </c>
      <c r="AA177" s="786"/>
    </row>
    <row r="178" spans="1:27" ht="18" thickBot="1">
      <c r="A178" s="936" t="s">
        <v>99</v>
      </c>
      <c r="B178" s="937"/>
      <c r="C178" s="798"/>
      <c r="D178" s="798"/>
      <c r="E178" s="798"/>
      <c r="F178" s="798"/>
      <c r="G178" s="798"/>
      <c r="H178" s="798"/>
      <c r="I178" s="798"/>
      <c r="J178" s="798"/>
      <c r="K178" s="798"/>
      <c r="L178" s="798"/>
      <c r="M178" s="798"/>
      <c r="N178" s="798"/>
      <c r="O178" s="798"/>
      <c r="P178" s="798"/>
      <c r="Q178" s="798"/>
      <c r="R178" s="798"/>
      <c r="S178" s="35"/>
      <c r="T178" s="35"/>
      <c r="U178" s="35"/>
      <c r="V178" s="749"/>
      <c r="W178" s="749"/>
      <c r="X178" s="35"/>
      <c r="Y178" s="35"/>
      <c r="Z178" s="35"/>
      <c r="AA178" s="783"/>
    </row>
    <row r="179" spans="1:27" ht="35.25" thickBot="1">
      <c r="A179" s="58" t="s">
        <v>0</v>
      </c>
      <c r="B179" s="75" t="s">
        <v>100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86">
        <f>S208</f>
        <v>1</v>
      </c>
      <c r="T179" s="86">
        <f t="shared" ref="T179:W179" si="137">T208</f>
        <v>2</v>
      </c>
      <c r="U179" s="86">
        <f t="shared" si="137"/>
        <v>14</v>
      </c>
      <c r="V179" s="86">
        <f t="shared" si="137"/>
        <v>1</v>
      </c>
      <c r="W179" s="86">
        <f t="shared" si="137"/>
        <v>2</v>
      </c>
      <c r="X179" s="48">
        <f>IFERROR(V179/S179,"-")</f>
        <v>1</v>
      </c>
      <c r="Y179" s="48">
        <f>IFERROR(W179/T179,"-")</f>
        <v>1</v>
      </c>
      <c r="Z179" s="48">
        <f>IFERROR(W179/U179,"-")</f>
        <v>0.14285714285714285</v>
      </c>
      <c r="AA179" s="786"/>
    </row>
    <row r="180" spans="1:27" ht="18" thickBot="1">
      <c r="A180" s="936" t="s">
        <v>101</v>
      </c>
      <c r="B180" s="937"/>
      <c r="C180" s="798"/>
      <c r="D180" s="798"/>
      <c r="E180" s="798"/>
      <c r="F180" s="798"/>
      <c r="G180" s="798"/>
      <c r="H180" s="798"/>
      <c r="I180" s="798"/>
      <c r="J180" s="798"/>
      <c r="K180" s="798"/>
      <c r="L180" s="798"/>
      <c r="M180" s="798"/>
      <c r="N180" s="798"/>
      <c r="O180" s="798"/>
      <c r="P180" s="798"/>
      <c r="Q180" s="798"/>
      <c r="R180" s="798"/>
      <c r="S180" s="35"/>
      <c r="T180" s="35"/>
      <c r="U180" s="35"/>
      <c r="V180" s="749"/>
      <c r="W180" s="749"/>
      <c r="X180" s="35"/>
      <c r="Y180" s="35"/>
      <c r="Z180" s="35"/>
      <c r="AA180" s="783"/>
    </row>
    <row r="181" spans="1:27" ht="24.75" customHeight="1" thickBot="1">
      <c r="A181" s="58" t="s">
        <v>0</v>
      </c>
      <c r="B181" s="75" t="s">
        <v>102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86">
        <f>S225</f>
        <v>1</v>
      </c>
      <c r="T181" s="86">
        <f t="shared" ref="T181:W181" si="138">T225</f>
        <v>1</v>
      </c>
      <c r="U181" s="86">
        <f t="shared" si="138"/>
        <v>5</v>
      </c>
      <c r="V181" s="86">
        <f t="shared" si="138"/>
        <v>1</v>
      </c>
      <c r="W181" s="86">
        <f t="shared" si="138"/>
        <v>1</v>
      </c>
      <c r="X181" s="48">
        <f>IFERROR(V181/S181,"-")</f>
        <v>1</v>
      </c>
      <c r="Y181" s="48">
        <f>IFERROR(W181/T181,"-")</f>
        <v>1</v>
      </c>
      <c r="Z181" s="48">
        <f>IFERROR(W181/U181,"-")</f>
        <v>0.2</v>
      </c>
      <c r="AA181" s="786"/>
    </row>
    <row r="182" spans="1:27" ht="18" thickBot="1">
      <c r="A182" s="1089" t="s">
        <v>103</v>
      </c>
      <c r="B182" s="1104"/>
      <c r="C182" s="804"/>
      <c r="D182" s="804"/>
      <c r="E182" s="804"/>
      <c r="F182" s="804"/>
      <c r="G182" s="804"/>
      <c r="H182" s="804"/>
      <c r="I182" s="804"/>
      <c r="J182" s="804"/>
      <c r="K182" s="804"/>
      <c r="L182" s="804"/>
      <c r="M182" s="804"/>
      <c r="N182" s="804"/>
      <c r="O182" s="804"/>
      <c r="P182" s="804"/>
      <c r="Q182" s="804"/>
      <c r="R182" s="804"/>
      <c r="S182" s="35"/>
      <c r="T182" s="35"/>
      <c r="U182" s="35"/>
      <c r="V182" s="749"/>
      <c r="W182" s="749"/>
      <c r="X182" s="35"/>
      <c r="Y182" s="35"/>
      <c r="Z182" s="35"/>
      <c r="AA182" s="783"/>
    </row>
    <row r="183" spans="1:27">
      <c r="A183" s="63" t="s">
        <v>104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43"/>
      <c r="T183" s="43"/>
      <c r="U183" s="43"/>
      <c r="V183" s="751"/>
      <c r="W183" s="751"/>
      <c r="X183" s="43"/>
      <c r="Y183" s="43"/>
      <c r="Z183" s="43"/>
      <c r="AA183" s="785"/>
    </row>
    <row r="184" spans="1:27">
      <c r="A184" s="64" t="s">
        <v>105</v>
      </c>
      <c r="B184" s="739"/>
      <c r="C184" s="801"/>
      <c r="D184" s="801"/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1"/>
      <c r="S184" s="39"/>
      <c r="T184" s="39"/>
      <c r="U184" s="39"/>
      <c r="V184" s="754"/>
      <c r="W184" s="754"/>
      <c r="X184" s="39"/>
      <c r="Y184" s="39"/>
      <c r="Z184" s="39"/>
      <c r="AA184" s="69"/>
    </row>
    <row r="185" spans="1:27" ht="18" thickBot="1">
      <c r="A185" s="65" t="s">
        <v>106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56"/>
      <c r="T185" s="56"/>
      <c r="U185" s="56"/>
      <c r="V185" s="763"/>
      <c r="W185" s="763"/>
      <c r="X185" s="56"/>
      <c r="Y185" s="56"/>
      <c r="Z185" s="56"/>
      <c r="AA185" s="682"/>
    </row>
    <row r="186" spans="1:27" ht="18" thickBot="1">
      <c r="A186" s="1089" t="s">
        <v>19</v>
      </c>
      <c r="B186" s="1104"/>
      <c r="C186" s="804"/>
      <c r="D186" s="804"/>
      <c r="E186" s="804"/>
      <c r="F186" s="804"/>
      <c r="G186" s="804"/>
      <c r="H186" s="804"/>
      <c r="I186" s="804"/>
      <c r="J186" s="804"/>
      <c r="K186" s="804"/>
      <c r="L186" s="804"/>
      <c r="M186" s="804"/>
      <c r="N186" s="804"/>
      <c r="O186" s="804"/>
      <c r="P186" s="804"/>
      <c r="Q186" s="804"/>
      <c r="R186" s="804"/>
      <c r="S186" s="35"/>
      <c r="T186" s="35"/>
      <c r="U186" s="35"/>
      <c r="V186" s="749"/>
      <c r="W186" s="749"/>
      <c r="X186" s="35"/>
      <c r="Y186" s="35"/>
      <c r="Z186" s="35"/>
      <c r="AA186" s="783"/>
    </row>
    <row r="187" spans="1:27">
      <c r="A187" s="63" t="s">
        <v>107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43"/>
      <c r="T187" s="43"/>
      <c r="U187" s="43"/>
      <c r="V187" s="751"/>
      <c r="W187" s="751"/>
      <c r="X187" s="43"/>
      <c r="Y187" s="43"/>
      <c r="Z187" s="43"/>
      <c r="AA187" s="785"/>
    </row>
    <row r="188" spans="1:27">
      <c r="A188" s="65" t="s">
        <v>108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56"/>
      <c r="T188" s="56"/>
      <c r="U188" s="56"/>
      <c r="V188" s="763"/>
      <c r="W188" s="763"/>
      <c r="X188" s="56"/>
      <c r="Y188" s="56"/>
      <c r="Z188" s="56"/>
      <c r="AA188" s="682"/>
    </row>
    <row r="189" spans="1:27">
      <c r="A189" s="71" t="s">
        <v>109</v>
      </c>
      <c r="B189" s="739"/>
      <c r="C189" s="801"/>
      <c r="D189" s="801"/>
      <c r="E189" s="801"/>
      <c r="F189" s="801"/>
      <c r="G189" s="801"/>
      <c r="H189" s="801"/>
      <c r="I189" s="801"/>
      <c r="J189" s="801"/>
      <c r="K189" s="801"/>
      <c r="L189" s="801"/>
      <c r="M189" s="801"/>
      <c r="N189" s="801"/>
      <c r="O189" s="801"/>
      <c r="P189" s="801"/>
      <c r="Q189" s="801"/>
      <c r="R189" s="801"/>
      <c r="S189" s="39"/>
      <c r="T189" s="39"/>
      <c r="U189" s="39"/>
      <c r="V189" s="754"/>
      <c r="W189" s="754"/>
      <c r="X189" s="39"/>
      <c r="Y189" s="39"/>
      <c r="Z189" s="39"/>
      <c r="AA189" s="69"/>
    </row>
    <row r="190" spans="1:27">
      <c r="A190" s="66" t="s">
        <v>110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57"/>
      <c r="T190" s="57"/>
      <c r="U190" s="57"/>
      <c r="V190" s="764"/>
      <c r="W190" s="764"/>
      <c r="X190" s="57"/>
      <c r="Y190" s="57"/>
      <c r="Z190" s="57"/>
      <c r="AA190" s="792"/>
    </row>
    <row r="191" spans="1:27">
      <c r="A191" s="60" t="s">
        <v>0</v>
      </c>
      <c r="B191" s="34" t="s">
        <v>111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0"/>
      <c r="T191" s="30"/>
      <c r="U191" s="30"/>
      <c r="V191" s="744"/>
      <c r="W191" s="744"/>
      <c r="X191" s="30"/>
      <c r="Y191" s="30"/>
      <c r="Z191" s="30"/>
      <c r="AA191" s="778"/>
    </row>
    <row r="192" spans="1:27">
      <c r="A192" s="4" t="s">
        <v>0</v>
      </c>
      <c r="B192" s="9" t="s">
        <v>112</v>
      </c>
      <c r="C192" s="826"/>
      <c r="D192" s="826">
        <v>1</v>
      </c>
      <c r="E192" s="828">
        <v>2</v>
      </c>
      <c r="F192" s="819">
        <f t="shared" ref="F192:F194" si="139">SUM(C192:E192)</f>
        <v>3</v>
      </c>
      <c r="G192" s="817">
        <v>2</v>
      </c>
      <c r="H192" s="826">
        <v>2</v>
      </c>
      <c r="I192" s="828">
        <v>2</v>
      </c>
      <c r="J192" s="819">
        <f t="shared" ref="J192:J194" si="140">SUM(G192:I192)</f>
        <v>6</v>
      </c>
      <c r="K192" s="817">
        <v>1</v>
      </c>
      <c r="L192" s="826">
        <v>1</v>
      </c>
      <c r="M192" s="828"/>
      <c r="N192" s="819">
        <f t="shared" ref="N192:N194" si="141">SUM(K192:M192)</f>
        <v>2</v>
      </c>
      <c r="O192" s="817"/>
      <c r="P192" s="826"/>
      <c r="Q192" s="828"/>
      <c r="R192" s="819">
        <f t="shared" ref="R192:R194" si="142">SUM(O192:Q192)</f>
        <v>0</v>
      </c>
      <c r="S192" s="1">
        <v>2</v>
      </c>
      <c r="T192" s="1">
        <f>1+2</f>
        <v>3</v>
      </c>
      <c r="U192" s="12">
        <f t="shared" ref="U192:U194" si="143">+F192+J192+N192+R192</f>
        <v>11</v>
      </c>
      <c r="V192" s="755">
        <v>2</v>
      </c>
      <c r="W192" s="755">
        <f>1+2</f>
        <v>3</v>
      </c>
      <c r="X192" s="13">
        <f t="shared" ref="X192:Y194" si="144">IFERROR(V192/S192,"-")</f>
        <v>1</v>
      </c>
      <c r="Y192" s="13">
        <f t="shared" si="144"/>
        <v>1</v>
      </c>
      <c r="Z192" s="13">
        <f t="shared" ref="Z192:Z194" si="145">IFERROR(W192/U192,"-")</f>
        <v>0.27272727272727271</v>
      </c>
      <c r="AA192" s="777" t="s">
        <v>617</v>
      </c>
    </row>
    <row r="193" spans="1:27">
      <c r="A193" s="4" t="s">
        <v>0</v>
      </c>
      <c r="B193" s="9" t="s">
        <v>113</v>
      </c>
      <c r="C193" s="826"/>
      <c r="D193" s="826">
        <v>1</v>
      </c>
      <c r="E193" s="828">
        <v>2</v>
      </c>
      <c r="F193" s="819">
        <f t="shared" si="139"/>
        <v>3</v>
      </c>
      <c r="G193" s="817">
        <v>2</v>
      </c>
      <c r="H193" s="826">
        <v>2</v>
      </c>
      <c r="I193" s="828">
        <v>2</v>
      </c>
      <c r="J193" s="819">
        <f t="shared" si="140"/>
        <v>6</v>
      </c>
      <c r="K193" s="817">
        <v>1</v>
      </c>
      <c r="L193" s="826">
        <v>1</v>
      </c>
      <c r="M193" s="828"/>
      <c r="N193" s="819">
        <f t="shared" si="141"/>
        <v>2</v>
      </c>
      <c r="O193" s="817"/>
      <c r="P193" s="826"/>
      <c r="Q193" s="828"/>
      <c r="R193" s="819">
        <f t="shared" si="142"/>
        <v>0</v>
      </c>
      <c r="S193" s="1">
        <v>2</v>
      </c>
      <c r="T193" s="1">
        <f>1+2</f>
        <v>3</v>
      </c>
      <c r="U193" s="12">
        <f t="shared" si="143"/>
        <v>11</v>
      </c>
      <c r="V193" s="755">
        <v>2</v>
      </c>
      <c r="W193" s="755">
        <f>1+2</f>
        <v>3</v>
      </c>
      <c r="X193" s="13">
        <f t="shared" si="144"/>
        <v>1</v>
      </c>
      <c r="Y193" s="13">
        <f t="shared" si="144"/>
        <v>1</v>
      </c>
      <c r="Z193" s="13">
        <f t="shared" si="145"/>
        <v>0.27272727272727271</v>
      </c>
      <c r="AA193" s="777"/>
    </row>
    <row r="194" spans="1:27">
      <c r="A194" s="4" t="s">
        <v>0</v>
      </c>
      <c r="B194" s="9" t="s">
        <v>114</v>
      </c>
      <c r="C194" s="826"/>
      <c r="D194" s="826"/>
      <c r="E194" s="828">
        <v>1</v>
      </c>
      <c r="F194" s="819">
        <f t="shared" si="139"/>
        <v>1</v>
      </c>
      <c r="G194" s="817"/>
      <c r="H194" s="826"/>
      <c r="I194" s="828"/>
      <c r="J194" s="819">
        <f t="shared" si="140"/>
        <v>0</v>
      </c>
      <c r="K194" s="817"/>
      <c r="L194" s="826"/>
      <c r="M194" s="828"/>
      <c r="N194" s="819">
        <f t="shared" si="141"/>
        <v>0</v>
      </c>
      <c r="O194" s="817"/>
      <c r="P194" s="826"/>
      <c r="Q194" s="828"/>
      <c r="R194" s="819">
        <f t="shared" si="142"/>
        <v>0</v>
      </c>
      <c r="S194" s="1">
        <v>1</v>
      </c>
      <c r="T194" s="1">
        <v>1</v>
      </c>
      <c r="U194" s="12">
        <f t="shared" si="143"/>
        <v>1</v>
      </c>
      <c r="V194" s="755">
        <v>1</v>
      </c>
      <c r="W194" s="755">
        <v>1</v>
      </c>
      <c r="X194" s="13">
        <f t="shared" si="144"/>
        <v>1</v>
      </c>
      <c r="Y194" s="13">
        <f t="shared" si="144"/>
        <v>1</v>
      </c>
      <c r="Z194" s="13">
        <f t="shared" si="145"/>
        <v>1</v>
      </c>
      <c r="AA194" s="777" t="s">
        <v>615</v>
      </c>
    </row>
    <row r="195" spans="1:27">
      <c r="A195" s="60" t="s">
        <v>0</v>
      </c>
      <c r="B195" s="34" t="s">
        <v>115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0"/>
      <c r="T195" s="30"/>
      <c r="U195" s="30"/>
      <c r="V195" s="744"/>
      <c r="W195" s="744"/>
      <c r="X195" s="30"/>
      <c r="Y195" s="30"/>
      <c r="Z195" s="30"/>
      <c r="AA195" s="778"/>
    </row>
    <row r="196" spans="1:27">
      <c r="A196" s="4" t="s">
        <v>0</v>
      </c>
      <c r="B196" s="9" t="s">
        <v>116</v>
      </c>
      <c r="C196" s="826"/>
      <c r="D196" s="826"/>
      <c r="E196" s="828"/>
      <c r="F196" s="819">
        <f t="shared" ref="F196" si="146">SUM(C196:E196)</f>
        <v>0</v>
      </c>
      <c r="G196" s="817">
        <v>1</v>
      </c>
      <c r="H196" s="826">
        <v>2</v>
      </c>
      <c r="I196" s="828">
        <v>2</v>
      </c>
      <c r="J196" s="819">
        <f t="shared" ref="J196" si="147">SUM(G196:I196)</f>
        <v>5</v>
      </c>
      <c r="K196" s="817">
        <v>2</v>
      </c>
      <c r="L196" s="826">
        <v>2</v>
      </c>
      <c r="M196" s="828">
        <v>1</v>
      </c>
      <c r="N196" s="819">
        <f>SUM(K196:M196)</f>
        <v>5</v>
      </c>
      <c r="O196" s="817">
        <f>1+5</f>
        <v>6</v>
      </c>
      <c r="P196" s="826">
        <f>6+1</f>
        <v>7</v>
      </c>
      <c r="Q196" s="828"/>
      <c r="R196" s="819">
        <f t="shared" ref="R196" si="148">SUM(O196:Q196)</f>
        <v>13</v>
      </c>
      <c r="S196" s="1"/>
      <c r="T196" s="1"/>
      <c r="U196" s="12">
        <f t="shared" ref="U196:U197" si="149">+F196+J196+N196+R196</f>
        <v>23</v>
      </c>
      <c r="V196" s="755"/>
      <c r="W196" s="755"/>
      <c r="X196" s="13" t="str">
        <f t="shared" ref="X196:Y197" si="150">IFERROR(V196/S196,"-")</f>
        <v>-</v>
      </c>
      <c r="Y196" s="13" t="str">
        <f t="shared" si="150"/>
        <v>-</v>
      </c>
      <c r="Z196" s="13">
        <f t="shared" ref="Z196:Z197" si="151">IFERROR(W196/U196,"-")</f>
        <v>0</v>
      </c>
      <c r="AA196" s="777"/>
    </row>
    <row r="197" spans="1:27">
      <c r="A197" s="4" t="s">
        <v>0</v>
      </c>
      <c r="B197" s="9" t="s">
        <v>117</v>
      </c>
      <c r="C197" s="826"/>
      <c r="D197" s="826"/>
      <c r="E197" s="828"/>
      <c r="F197" s="819">
        <f>SUM(C197:E197)</f>
        <v>0</v>
      </c>
      <c r="G197" s="817"/>
      <c r="H197" s="826"/>
      <c r="I197" s="828"/>
      <c r="J197" s="819">
        <f>SUM(G197:I197)</f>
        <v>0</v>
      </c>
      <c r="K197" s="817"/>
      <c r="L197" s="826"/>
      <c r="M197" s="828"/>
      <c r="N197" s="819">
        <f>SUM(K197:M197)</f>
        <v>0</v>
      </c>
      <c r="O197" s="817">
        <v>56</v>
      </c>
      <c r="P197" s="826">
        <v>55</v>
      </c>
      <c r="Q197" s="828"/>
      <c r="R197" s="819">
        <f>SUM(O197:Q197)</f>
        <v>111</v>
      </c>
      <c r="S197" s="1"/>
      <c r="T197" s="1"/>
      <c r="U197" s="12">
        <f t="shared" si="149"/>
        <v>111</v>
      </c>
      <c r="V197" s="755"/>
      <c r="W197" s="755"/>
      <c r="X197" s="13" t="str">
        <f t="shared" si="150"/>
        <v>-</v>
      </c>
      <c r="Y197" s="13" t="str">
        <f t="shared" si="150"/>
        <v>-</v>
      </c>
      <c r="Z197" s="13">
        <f t="shared" si="151"/>
        <v>0</v>
      </c>
      <c r="AA197" s="777"/>
    </row>
    <row r="198" spans="1:27">
      <c r="A198" s="68" t="s">
        <v>118</v>
      </c>
      <c r="B198" s="739"/>
      <c r="C198" s="801"/>
      <c r="D198" s="801"/>
      <c r="E198" s="801"/>
      <c r="F198" s="801"/>
      <c r="G198" s="801"/>
      <c r="H198" s="801"/>
      <c r="I198" s="801"/>
      <c r="J198" s="801"/>
      <c r="K198" s="801"/>
      <c r="L198" s="801"/>
      <c r="M198" s="801"/>
      <c r="N198" s="801"/>
      <c r="O198" s="801"/>
      <c r="P198" s="801"/>
      <c r="Q198" s="801"/>
      <c r="R198" s="801"/>
      <c r="S198" s="40"/>
      <c r="T198" s="40"/>
      <c r="U198" s="40"/>
      <c r="V198" s="765"/>
      <c r="W198" s="765"/>
      <c r="X198" s="40"/>
      <c r="Y198" s="40"/>
      <c r="Z198" s="40"/>
      <c r="AA198" s="793"/>
    </row>
    <row r="199" spans="1:27">
      <c r="A199" s="4" t="s">
        <v>0</v>
      </c>
      <c r="B199" s="9" t="s">
        <v>119</v>
      </c>
      <c r="C199" s="826"/>
      <c r="D199" s="826">
        <v>27</v>
      </c>
      <c r="E199" s="828">
        <v>27</v>
      </c>
      <c r="F199" s="819">
        <f t="shared" ref="F199:F204" si="152">SUM(C199:E199)</f>
        <v>54</v>
      </c>
      <c r="G199" s="817">
        <v>27</v>
      </c>
      <c r="H199" s="826">
        <v>27</v>
      </c>
      <c r="I199" s="828">
        <v>54</v>
      </c>
      <c r="J199" s="819">
        <f t="shared" ref="J199:J204" si="153">SUM(G199:I199)</f>
        <v>108</v>
      </c>
      <c r="K199" s="817">
        <v>27</v>
      </c>
      <c r="L199" s="826">
        <v>54</v>
      </c>
      <c r="M199" s="828">
        <v>54</v>
      </c>
      <c r="N199" s="819">
        <f t="shared" ref="N199:N204" si="154">SUM(K199:M199)</f>
        <v>135</v>
      </c>
      <c r="O199" s="817">
        <v>54</v>
      </c>
      <c r="P199" s="826">
        <v>27</v>
      </c>
      <c r="Q199" s="828"/>
      <c r="R199" s="819">
        <f t="shared" ref="R199:R204" si="155">SUM(O199:Q199)</f>
        <v>81</v>
      </c>
      <c r="S199" s="1">
        <v>27</v>
      </c>
      <c r="T199" s="1">
        <f>27+27</f>
        <v>54</v>
      </c>
      <c r="U199" s="12">
        <f t="shared" ref="U199:U204" si="156">+F199+J199+N199+R199</f>
        <v>378</v>
      </c>
      <c r="V199" s="755">
        <v>18</v>
      </c>
      <c r="W199" s="755">
        <f>36+18</f>
        <v>54</v>
      </c>
      <c r="X199" s="13">
        <f t="shared" ref="X199:Y204" si="157">IFERROR(V199/S199,"-")</f>
        <v>0.66666666666666663</v>
      </c>
      <c r="Y199" s="13">
        <f t="shared" si="157"/>
        <v>1</v>
      </c>
      <c r="Z199" s="13">
        <f t="shared" ref="Z199:Z204" si="158">IFERROR(W199/U199,"-")</f>
        <v>0.14285714285714285</v>
      </c>
      <c r="AA199" s="777"/>
    </row>
    <row r="200" spans="1:27">
      <c r="A200" s="4" t="s">
        <v>0</v>
      </c>
      <c r="B200" s="9" t="s">
        <v>120</v>
      </c>
      <c r="C200" s="826"/>
      <c r="D200" s="826">
        <v>50</v>
      </c>
      <c r="E200" s="828">
        <v>50</v>
      </c>
      <c r="F200" s="819">
        <f t="shared" si="152"/>
        <v>100</v>
      </c>
      <c r="G200" s="817">
        <v>50</v>
      </c>
      <c r="H200" s="826">
        <v>50</v>
      </c>
      <c r="I200" s="828">
        <v>50</v>
      </c>
      <c r="J200" s="819">
        <f t="shared" si="153"/>
        <v>150</v>
      </c>
      <c r="K200" s="817">
        <v>50</v>
      </c>
      <c r="L200" s="826">
        <v>50</v>
      </c>
      <c r="M200" s="828">
        <v>50</v>
      </c>
      <c r="N200" s="819">
        <f t="shared" si="154"/>
        <v>150</v>
      </c>
      <c r="O200" s="817">
        <v>50</v>
      </c>
      <c r="P200" s="826">
        <v>50</v>
      </c>
      <c r="Q200" s="828"/>
      <c r="R200" s="819">
        <f t="shared" si="155"/>
        <v>100</v>
      </c>
      <c r="S200" s="1">
        <v>50</v>
      </c>
      <c r="T200" s="1">
        <f>50+50</f>
        <v>100</v>
      </c>
      <c r="U200" s="12">
        <f t="shared" si="156"/>
        <v>500</v>
      </c>
      <c r="V200" s="755"/>
      <c r="W200" s="755"/>
      <c r="X200" s="13">
        <f t="shared" si="157"/>
        <v>0</v>
      </c>
      <c r="Y200" s="13">
        <f t="shared" si="157"/>
        <v>0</v>
      </c>
      <c r="Z200" s="13">
        <f t="shared" si="158"/>
        <v>0</v>
      </c>
      <c r="AA200" s="777"/>
    </row>
    <row r="201" spans="1:27">
      <c r="A201" s="4" t="s">
        <v>0</v>
      </c>
      <c r="B201" s="9" t="s">
        <v>121</v>
      </c>
      <c r="C201" s="826"/>
      <c r="D201" s="826">
        <v>6</v>
      </c>
      <c r="E201" s="828">
        <v>6</v>
      </c>
      <c r="F201" s="819">
        <f t="shared" si="152"/>
        <v>12</v>
      </c>
      <c r="G201" s="817">
        <v>6</v>
      </c>
      <c r="H201" s="826">
        <v>6</v>
      </c>
      <c r="I201" s="828">
        <v>6</v>
      </c>
      <c r="J201" s="819">
        <f t="shared" si="153"/>
        <v>18</v>
      </c>
      <c r="K201" s="817">
        <v>6</v>
      </c>
      <c r="L201" s="826">
        <v>6</v>
      </c>
      <c r="M201" s="828">
        <v>6</v>
      </c>
      <c r="N201" s="819">
        <f t="shared" si="154"/>
        <v>18</v>
      </c>
      <c r="O201" s="817">
        <v>6</v>
      </c>
      <c r="P201" s="826">
        <v>6</v>
      </c>
      <c r="Q201" s="828"/>
      <c r="R201" s="819">
        <f t="shared" si="155"/>
        <v>12</v>
      </c>
      <c r="S201" s="1">
        <v>6</v>
      </c>
      <c r="T201" s="1">
        <f>6+6</f>
        <v>12</v>
      </c>
      <c r="U201" s="12">
        <f t="shared" si="156"/>
        <v>60</v>
      </c>
      <c r="V201" s="755">
        <v>6</v>
      </c>
      <c r="W201" s="755">
        <f>6+6</f>
        <v>12</v>
      </c>
      <c r="X201" s="13">
        <f t="shared" si="157"/>
        <v>1</v>
      </c>
      <c r="Y201" s="13">
        <f t="shared" si="157"/>
        <v>1</v>
      </c>
      <c r="Z201" s="13">
        <f t="shared" si="158"/>
        <v>0.2</v>
      </c>
      <c r="AA201" s="777"/>
    </row>
    <row r="202" spans="1:27">
      <c r="A202" s="4" t="s">
        <v>0</v>
      </c>
      <c r="B202" s="9" t="s">
        <v>122</v>
      </c>
      <c r="C202" s="826"/>
      <c r="D202" s="826">
        <v>50</v>
      </c>
      <c r="E202" s="828">
        <v>50</v>
      </c>
      <c r="F202" s="819">
        <f t="shared" si="152"/>
        <v>100</v>
      </c>
      <c r="G202" s="817">
        <v>50</v>
      </c>
      <c r="H202" s="826">
        <v>50</v>
      </c>
      <c r="I202" s="828">
        <v>50</v>
      </c>
      <c r="J202" s="819">
        <f t="shared" si="153"/>
        <v>150</v>
      </c>
      <c r="K202" s="817">
        <v>50</v>
      </c>
      <c r="L202" s="826">
        <v>50</v>
      </c>
      <c r="M202" s="828">
        <v>50</v>
      </c>
      <c r="N202" s="819">
        <f t="shared" si="154"/>
        <v>150</v>
      </c>
      <c r="O202" s="817">
        <v>50</v>
      </c>
      <c r="P202" s="826">
        <v>50</v>
      </c>
      <c r="Q202" s="828"/>
      <c r="R202" s="819">
        <f t="shared" si="155"/>
        <v>100</v>
      </c>
      <c r="S202" s="1">
        <v>50</v>
      </c>
      <c r="T202" s="1">
        <f>50+50</f>
        <v>100</v>
      </c>
      <c r="U202" s="12">
        <f t="shared" si="156"/>
        <v>500</v>
      </c>
      <c r="V202" s="755">
        <v>50</v>
      </c>
      <c r="W202" s="755">
        <f>50+50</f>
        <v>100</v>
      </c>
      <c r="X202" s="13">
        <f t="shared" si="157"/>
        <v>1</v>
      </c>
      <c r="Y202" s="13">
        <f t="shared" si="157"/>
        <v>1</v>
      </c>
      <c r="Z202" s="13">
        <f t="shared" si="158"/>
        <v>0.2</v>
      </c>
      <c r="AA202" s="777"/>
    </row>
    <row r="203" spans="1:27">
      <c r="A203" s="4" t="s">
        <v>0</v>
      </c>
      <c r="B203" s="9" t="s">
        <v>123</v>
      </c>
      <c r="C203" s="826"/>
      <c r="D203" s="826"/>
      <c r="E203" s="828"/>
      <c r="F203" s="819">
        <f t="shared" si="152"/>
        <v>0</v>
      </c>
      <c r="G203" s="817"/>
      <c r="H203" s="826"/>
      <c r="I203" s="828"/>
      <c r="J203" s="819">
        <f t="shared" si="153"/>
        <v>0</v>
      </c>
      <c r="K203" s="817"/>
      <c r="L203" s="826"/>
      <c r="M203" s="828"/>
      <c r="N203" s="819">
        <f t="shared" si="154"/>
        <v>0</v>
      </c>
      <c r="O203" s="817">
        <v>1</v>
      </c>
      <c r="P203" s="826">
        <v>1</v>
      </c>
      <c r="Q203" s="828"/>
      <c r="R203" s="819">
        <f t="shared" si="155"/>
        <v>2</v>
      </c>
      <c r="S203" s="1"/>
      <c r="T203" s="1"/>
      <c r="U203" s="12">
        <f t="shared" si="156"/>
        <v>2</v>
      </c>
      <c r="V203" s="755"/>
      <c r="W203" s="755"/>
      <c r="X203" s="13" t="str">
        <f t="shared" si="157"/>
        <v>-</v>
      </c>
      <c r="Y203" s="13" t="str">
        <f t="shared" si="157"/>
        <v>-</v>
      </c>
      <c r="Z203" s="13">
        <f t="shared" si="158"/>
        <v>0</v>
      </c>
      <c r="AA203" s="777"/>
    </row>
    <row r="204" spans="1:27">
      <c r="A204" s="4" t="s">
        <v>0</v>
      </c>
      <c r="B204" s="9" t="s">
        <v>124</v>
      </c>
      <c r="C204" s="826"/>
      <c r="D204" s="826"/>
      <c r="E204" s="828"/>
      <c r="F204" s="819">
        <f t="shared" si="152"/>
        <v>0</v>
      </c>
      <c r="G204" s="817"/>
      <c r="H204" s="826">
        <v>1</v>
      </c>
      <c r="I204" s="828"/>
      <c r="J204" s="819">
        <f t="shared" si="153"/>
        <v>1</v>
      </c>
      <c r="K204" s="817">
        <v>1</v>
      </c>
      <c r="L204" s="826"/>
      <c r="M204" s="828">
        <v>1</v>
      </c>
      <c r="N204" s="819">
        <f t="shared" si="154"/>
        <v>2</v>
      </c>
      <c r="O204" s="817"/>
      <c r="P204" s="826">
        <v>1</v>
      </c>
      <c r="Q204" s="828"/>
      <c r="R204" s="819">
        <f t="shared" si="155"/>
        <v>1</v>
      </c>
      <c r="S204" s="1"/>
      <c r="T204" s="1"/>
      <c r="U204" s="12">
        <f t="shared" si="156"/>
        <v>4</v>
      </c>
      <c r="V204" s="755"/>
      <c r="W204" s="755"/>
      <c r="X204" s="13" t="str">
        <f t="shared" si="157"/>
        <v>-</v>
      </c>
      <c r="Y204" s="13" t="str">
        <f t="shared" si="157"/>
        <v>-</v>
      </c>
      <c r="Z204" s="13">
        <f t="shared" si="158"/>
        <v>0</v>
      </c>
      <c r="AA204" s="794"/>
    </row>
    <row r="205" spans="1:27">
      <c r="A205" s="68" t="s">
        <v>125</v>
      </c>
      <c r="B205" s="739"/>
      <c r="C205" s="801"/>
      <c r="D205" s="801"/>
      <c r="E205" s="801"/>
      <c r="F205" s="801"/>
      <c r="G205" s="801"/>
      <c r="H205" s="801"/>
      <c r="I205" s="801"/>
      <c r="J205" s="801"/>
      <c r="K205" s="801"/>
      <c r="L205" s="801"/>
      <c r="M205" s="801"/>
      <c r="N205" s="801"/>
      <c r="O205" s="801"/>
      <c r="P205" s="801"/>
      <c r="Q205" s="801"/>
      <c r="R205" s="801"/>
      <c r="S205" s="40"/>
      <c r="T205" s="40"/>
      <c r="U205" s="40"/>
      <c r="V205" s="765"/>
      <c r="W205" s="765"/>
      <c r="X205" s="40"/>
      <c r="Y205" s="40"/>
      <c r="Z205" s="40"/>
      <c r="AA205" s="793"/>
    </row>
    <row r="206" spans="1:27" ht="34.5">
      <c r="A206" s="4" t="s">
        <v>0</v>
      </c>
      <c r="B206" s="9" t="s">
        <v>126</v>
      </c>
      <c r="C206" s="826"/>
      <c r="D206" s="826"/>
      <c r="E206" s="828">
        <v>1</v>
      </c>
      <c r="F206" s="819">
        <f>SUM(C206:E206)</f>
        <v>1</v>
      </c>
      <c r="G206" s="817"/>
      <c r="H206" s="826"/>
      <c r="I206" s="828">
        <v>1</v>
      </c>
      <c r="J206" s="819">
        <f>SUM(G206:I206)</f>
        <v>1</v>
      </c>
      <c r="K206" s="817"/>
      <c r="L206" s="826"/>
      <c r="M206" s="828">
        <v>1</v>
      </c>
      <c r="N206" s="819">
        <f>SUM(K206:M206)</f>
        <v>1</v>
      </c>
      <c r="O206" s="817"/>
      <c r="P206" s="826">
        <v>1</v>
      </c>
      <c r="Q206" s="828">
        <v>1</v>
      </c>
      <c r="R206" s="819">
        <f>SUM(O206:Q206)</f>
        <v>2</v>
      </c>
      <c r="S206" s="1">
        <v>1</v>
      </c>
      <c r="T206" s="1">
        <v>1</v>
      </c>
      <c r="U206" s="12">
        <f>+F206+J206+N206+R206</f>
        <v>5</v>
      </c>
      <c r="V206" s="755">
        <v>1</v>
      </c>
      <c r="W206" s="755">
        <f>1+1</f>
        <v>2</v>
      </c>
      <c r="X206" s="13">
        <f>IFERROR(V206/S206,"-")</f>
        <v>1</v>
      </c>
      <c r="Y206" s="13">
        <f>IFERROR(W206/T206,"-")</f>
        <v>2</v>
      </c>
      <c r="Z206" s="13">
        <f>IFERROR(W206/U206,"-")</f>
        <v>0.4</v>
      </c>
      <c r="AA206" s="667"/>
    </row>
    <row r="207" spans="1:27">
      <c r="A207" s="68" t="s">
        <v>127</v>
      </c>
      <c r="B207" s="739"/>
      <c r="C207" s="801"/>
      <c r="D207" s="801"/>
      <c r="E207" s="801"/>
      <c r="F207" s="801"/>
      <c r="G207" s="801"/>
      <c r="H207" s="801"/>
      <c r="I207" s="801"/>
      <c r="J207" s="801"/>
      <c r="K207" s="801"/>
      <c r="L207" s="801"/>
      <c r="M207" s="801"/>
      <c r="N207" s="801"/>
      <c r="O207" s="801"/>
      <c r="P207" s="801"/>
      <c r="Q207" s="801"/>
      <c r="R207" s="801"/>
      <c r="S207" s="40"/>
      <c r="T207" s="40"/>
      <c r="U207" s="40"/>
      <c r="V207" s="765"/>
      <c r="W207" s="765"/>
      <c r="X207" s="40"/>
      <c r="Y207" s="40"/>
      <c r="Z207" s="40"/>
      <c r="AA207" s="793"/>
    </row>
    <row r="208" spans="1:27">
      <c r="A208" s="4" t="s">
        <v>0</v>
      </c>
      <c r="B208" s="9" t="s">
        <v>128</v>
      </c>
      <c r="C208" s="826"/>
      <c r="D208" s="826">
        <v>1</v>
      </c>
      <c r="E208" s="828">
        <v>1</v>
      </c>
      <c r="F208" s="819">
        <f t="shared" ref="F208:F210" si="159">SUM(C208:E208)</f>
        <v>2</v>
      </c>
      <c r="G208" s="817">
        <v>1</v>
      </c>
      <c r="H208" s="826">
        <v>1</v>
      </c>
      <c r="I208" s="828">
        <v>2</v>
      </c>
      <c r="J208" s="819">
        <f t="shared" ref="J208:J210" si="160">SUM(G208:I208)</f>
        <v>4</v>
      </c>
      <c r="K208" s="817">
        <v>1</v>
      </c>
      <c r="L208" s="826">
        <v>2</v>
      </c>
      <c r="M208" s="828">
        <v>2</v>
      </c>
      <c r="N208" s="819">
        <f t="shared" ref="N208:N210" si="161">SUM(K208:M208)</f>
        <v>5</v>
      </c>
      <c r="O208" s="817">
        <v>2</v>
      </c>
      <c r="P208" s="826">
        <v>1</v>
      </c>
      <c r="Q208" s="828"/>
      <c r="R208" s="819">
        <f t="shared" ref="R208:R210" si="162">SUM(O208:Q208)</f>
        <v>3</v>
      </c>
      <c r="S208" s="1">
        <v>1</v>
      </c>
      <c r="T208" s="1">
        <f>1+1</f>
        <v>2</v>
      </c>
      <c r="U208" s="12">
        <f t="shared" ref="U208:U212" si="163">+F208+J208+N208+R208</f>
        <v>14</v>
      </c>
      <c r="V208" s="755">
        <v>1</v>
      </c>
      <c r="W208" s="755">
        <f>1+1</f>
        <v>2</v>
      </c>
      <c r="X208" s="13">
        <f t="shared" ref="X208:Y210" si="164">IFERROR(V208/S208,"-")</f>
        <v>1</v>
      </c>
      <c r="Y208" s="13">
        <f t="shared" si="164"/>
        <v>1</v>
      </c>
      <c r="Z208" s="13">
        <f t="shared" ref="Z208:Z210" si="165">IFERROR(W208/U208,"-")</f>
        <v>0.14285714285714285</v>
      </c>
      <c r="AA208" s="777" t="s">
        <v>616</v>
      </c>
    </row>
    <row r="209" spans="1:27">
      <c r="A209" s="4" t="s">
        <v>0</v>
      </c>
      <c r="B209" s="9" t="s">
        <v>129</v>
      </c>
      <c r="C209" s="826"/>
      <c r="D209" s="826"/>
      <c r="E209" s="828">
        <v>1</v>
      </c>
      <c r="F209" s="819">
        <f t="shared" si="159"/>
        <v>1</v>
      </c>
      <c r="G209" s="817">
        <v>1</v>
      </c>
      <c r="H209" s="826">
        <v>1</v>
      </c>
      <c r="I209" s="828">
        <v>1</v>
      </c>
      <c r="J209" s="819">
        <f t="shared" si="160"/>
        <v>3</v>
      </c>
      <c r="K209" s="817">
        <v>2</v>
      </c>
      <c r="L209" s="826">
        <v>1</v>
      </c>
      <c r="M209" s="828">
        <v>1</v>
      </c>
      <c r="N209" s="819">
        <f t="shared" si="161"/>
        <v>4</v>
      </c>
      <c r="O209" s="817">
        <v>1</v>
      </c>
      <c r="P209" s="826">
        <v>1</v>
      </c>
      <c r="Q209" s="828"/>
      <c r="R209" s="819">
        <f t="shared" si="162"/>
        <v>2</v>
      </c>
      <c r="S209" s="1">
        <v>1</v>
      </c>
      <c r="T209" s="1">
        <v>1</v>
      </c>
      <c r="U209" s="12">
        <f t="shared" si="163"/>
        <v>10</v>
      </c>
      <c r="V209" s="755"/>
      <c r="W209" s="755">
        <v>1</v>
      </c>
      <c r="X209" s="13">
        <f t="shared" si="164"/>
        <v>0</v>
      </c>
      <c r="Y209" s="13">
        <f t="shared" si="164"/>
        <v>1</v>
      </c>
      <c r="Z209" s="13">
        <f t="shared" si="165"/>
        <v>0.1</v>
      </c>
      <c r="AA209" s="667"/>
    </row>
    <row r="210" spans="1:27">
      <c r="A210" s="4" t="s">
        <v>0</v>
      </c>
      <c r="B210" s="9" t="s">
        <v>130</v>
      </c>
      <c r="C210" s="826"/>
      <c r="D210" s="826">
        <v>5</v>
      </c>
      <c r="E210" s="828">
        <v>5</v>
      </c>
      <c r="F210" s="819">
        <f t="shared" si="159"/>
        <v>10</v>
      </c>
      <c r="G210" s="817">
        <v>5</v>
      </c>
      <c r="H210" s="826">
        <v>5</v>
      </c>
      <c r="I210" s="828">
        <v>5</v>
      </c>
      <c r="J210" s="819">
        <f t="shared" si="160"/>
        <v>15</v>
      </c>
      <c r="K210" s="817">
        <v>5</v>
      </c>
      <c r="L210" s="826">
        <v>5</v>
      </c>
      <c r="M210" s="828">
        <v>5</v>
      </c>
      <c r="N210" s="819">
        <f t="shared" si="161"/>
        <v>15</v>
      </c>
      <c r="O210" s="817">
        <v>5</v>
      </c>
      <c r="P210" s="826">
        <v>5</v>
      </c>
      <c r="Q210" s="828"/>
      <c r="R210" s="819">
        <f t="shared" si="162"/>
        <v>10</v>
      </c>
      <c r="S210" s="1">
        <v>5</v>
      </c>
      <c r="T210" s="1">
        <f>5+5</f>
        <v>10</v>
      </c>
      <c r="U210" s="12">
        <f t="shared" si="163"/>
        <v>50</v>
      </c>
      <c r="V210" s="755">
        <v>5</v>
      </c>
      <c r="W210" s="755">
        <f>5+5</f>
        <v>10</v>
      </c>
      <c r="X210" s="13">
        <f t="shared" si="164"/>
        <v>1</v>
      </c>
      <c r="Y210" s="13">
        <f t="shared" si="164"/>
        <v>1</v>
      </c>
      <c r="Z210" s="13">
        <f t="shared" si="165"/>
        <v>0.2</v>
      </c>
      <c r="AA210" s="777"/>
    </row>
    <row r="211" spans="1:27">
      <c r="A211" s="68" t="s">
        <v>131</v>
      </c>
      <c r="B211" s="739"/>
      <c r="C211" s="801"/>
      <c r="D211" s="801"/>
      <c r="E211" s="801"/>
      <c r="F211" s="801"/>
      <c r="G211" s="801"/>
      <c r="H211" s="801"/>
      <c r="I211" s="801"/>
      <c r="J211" s="801"/>
      <c r="K211" s="801"/>
      <c r="L211" s="801"/>
      <c r="M211" s="801"/>
      <c r="N211" s="801"/>
      <c r="O211" s="801"/>
      <c r="P211" s="801"/>
      <c r="Q211" s="801"/>
      <c r="R211" s="801"/>
      <c r="S211" s="40"/>
      <c r="T211" s="40"/>
      <c r="U211" s="40"/>
      <c r="V211" s="765"/>
      <c r="W211" s="765"/>
      <c r="X211" s="40"/>
      <c r="Y211" s="40"/>
      <c r="Z211" s="40"/>
      <c r="AA211" s="793"/>
    </row>
    <row r="212" spans="1:27">
      <c r="A212" s="4" t="s">
        <v>0</v>
      </c>
      <c r="B212" s="9" t="s">
        <v>132</v>
      </c>
      <c r="C212" s="826"/>
      <c r="D212" s="826"/>
      <c r="E212" s="828"/>
      <c r="F212" s="819">
        <f t="shared" ref="F212" si="166">SUM(C212:E212)</f>
        <v>0</v>
      </c>
      <c r="G212" s="817"/>
      <c r="H212" s="826"/>
      <c r="I212" s="828"/>
      <c r="J212" s="819">
        <f t="shared" ref="J212" si="167">SUM(G212:I212)</f>
        <v>0</v>
      </c>
      <c r="K212" s="817"/>
      <c r="L212" s="826"/>
      <c r="M212" s="828"/>
      <c r="N212" s="819">
        <f t="shared" ref="N212" si="168">SUM(K212:M212)</f>
        <v>0</v>
      </c>
      <c r="O212" s="817"/>
      <c r="P212" s="826">
        <v>66</v>
      </c>
      <c r="Q212" s="828"/>
      <c r="R212" s="819">
        <f t="shared" ref="R212" si="169">SUM(O212:Q212)</f>
        <v>66</v>
      </c>
      <c r="S212" s="1"/>
      <c r="T212" s="1"/>
      <c r="U212" s="12">
        <f t="shared" si="163"/>
        <v>66</v>
      </c>
      <c r="V212" s="755"/>
      <c r="W212" s="755"/>
      <c r="X212" s="13" t="str">
        <f t="shared" ref="X212:Y212" si="170">IFERROR(V212/S212,"-")</f>
        <v>-</v>
      </c>
      <c r="Y212" s="13" t="str">
        <f t="shared" si="170"/>
        <v>-</v>
      </c>
      <c r="Z212" s="13">
        <f t="shared" ref="Z212" si="171">IFERROR(W212/U212,"-")</f>
        <v>0</v>
      </c>
      <c r="AA212" s="777"/>
    </row>
    <row r="213" spans="1:27">
      <c r="A213" s="64" t="s">
        <v>140</v>
      </c>
      <c r="B213" s="739"/>
      <c r="C213" s="801"/>
      <c r="D213" s="801"/>
      <c r="E213" s="801"/>
      <c r="F213" s="801"/>
      <c r="G213" s="801"/>
      <c r="H213" s="801"/>
      <c r="I213" s="801"/>
      <c r="J213" s="801"/>
      <c r="K213" s="801"/>
      <c r="L213" s="801"/>
      <c r="M213" s="801"/>
      <c r="N213" s="801"/>
      <c r="O213" s="801"/>
      <c r="P213" s="801"/>
      <c r="Q213" s="801"/>
      <c r="R213" s="801"/>
      <c r="S213" s="41"/>
      <c r="T213" s="41"/>
      <c r="U213" s="41"/>
      <c r="V213" s="766"/>
      <c r="W213" s="766"/>
      <c r="X213" s="41"/>
      <c r="Y213" s="41"/>
      <c r="Z213" s="41"/>
      <c r="AA213" s="780"/>
    </row>
    <row r="214" spans="1:27">
      <c r="A214" s="70" t="s">
        <v>141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49"/>
      <c r="T214" s="49"/>
      <c r="U214" s="49"/>
      <c r="V214" s="757"/>
      <c r="W214" s="757"/>
      <c r="X214" s="49"/>
      <c r="Y214" s="49"/>
      <c r="Z214" s="49"/>
      <c r="AA214" s="67"/>
    </row>
    <row r="215" spans="1:27">
      <c r="A215" s="4" t="s">
        <v>0</v>
      </c>
      <c r="B215" s="9" t="s">
        <v>142</v>
      </c>
      <c r="C215" s="826"/>
      <c r="D215" s="826"/>
      <c r="E215" s="828">
        <v>1</v>
      </c>
      <c r="F215" s="819">
        <f t="shared" ref="F215:F216" si="172">SUM(C215:E215)</f>
        <v>1</v>
      </c>
      <c r="G215" s="817"/>
      <c r="H215" s="826">
        <v>1</v>
      </c>
      <c r="I215" s="828"/>
      <c r="J215" s="819">
        <f t="shared" ref="J215:J216" si="173">SUM(G215:I215)</f>
        <v>1</v>
      </c>
      <c r="K215" s="817"/>
      <c r="L215" s="826">
        <v>1</v>
      </c>
      <c r="M215" s="828"/>
      <c r="N215" s="819">
        <f t="shared" ref="N215:N216" si="174">SUM(K215:M215)</f>
        <v>1</v>
      </c>
      <c r="O215" s="817">
        <v>1</v>
      </c>
      <c r="P215" s="826"/>
      <c r="Q215" s="828"/>
      <c r="R215" s="819">
        <f t="shared" ref="R215:R216" si="175">SUM(O215:Q215)</f>
        <v>1</v>
      </c>
      <c r="S215" s="1">
        <v>1</v>
      </c>
      <c r="T215" s="1">
        <v>1</v>
      </c>
      <c r="U215" s="12">
        <f t="shared" ref="U215:U216" si="176">+F215+J215+N215+R215</f>
        <v>4</v>
      </c>
      <c r="V215" s="755">
        <v>1</v>
      </c>
      <c r="W215" s="755">
        <v>1</v>
      </c>
      <c r="X215" s="13">
        <f t="shared" ref="X215:Y216" si="177">IFERROR(V215/S215,"-")</f>
        <v>1</v>
      </c>
      <c r="Y215" s="13">
        <f t="shared" si="177"/>
        <v>1</v>
      </c>
      <c r="Z215" s="13">
        <f t="shared" ref="Z215:Z216" si="178">IFERROR(W215/U215,"-")</f>
        <v>0.25</v>
      </c>
      <c r="AA215" s="777" t="s">
        <v>620</v>
      </c>
    </row>
    <row r="216" spans="1:27">
      <c r="A216" s="4" t="s">
        <v>0</v>
      </c>
      <c r="B216" s="9" t="s">
        <v>143</v>
      </c>
      <c r="C216" s="826"/>
      <c r="D216" s="826"/>
      <c r="E216" s="828"/>
      <c r="F216" s="819">
        <f t="shared" si="172"/>
        <v>0</v>
      </c>
      <c r="G216" s="817"/>
      <c r="H216" s="826"/>
      <c r="I216" s="828"/>
      <c r="J216" s="819">
        <f t="shared" si="173"/>
        <v>0</v>
      </c>
      <c r="K216" s="817"/>
      <c r="L216" s="826"/>
      <c r="M216" s="828"/>
      <c r="N216" s="819">
        <f t="shared" si="174"/>
        <v>0</v>
      </c>
      <c r="O216" s="817"/>
      <c r="P216" s="826">
        <v>4</v>
      </c>
      <c r="Q216" s="828"/>
      <c r="R216" s="819">
        <f t="shared" si="175"/>
        <v>4</v>
      </c>
      <c r="S216" s="1"/>
      <c r="T216" s="1"/>
      <c r="U216" s="12">
        <f t="shared" si="176"/>
        <v>4</v>
      </c>
      <c r="V216" s="755"/>
      <c r="W216" s="755"/>
      <c r="X216" s="13" t="str">
        <f t="shared" si="177"/>
        <v>-</v>
      </c>
      <c r="Y216" s="13" t="str">
        <f t="shared" si="177"/>
        <v>-</v>
      </c>
      <c r="Z216" s="13">
        <f t="shared" si="178"/>
        <v>0</v>
      </c>
      <c r="AA216" s="777"/>
    </row>
    <row r="217" spans="1:27">
      <c r="A217" s="71" t="s">
        <v>144</v>
      </c>
      <c r="B217" s="739"/>
      <c r="C217" s="801"/>
      <c r="D217" s="801"/>
      <c r="E217" s="801"/>
      <c r="F217" s="801"/>
      <c r="G217" s="801"/>
      <c r="H217" s="801"/>
      <c r="I217" s="801"/>
      <c r="J217" s="801"/>
      <c r="K217" s="801"/>
      <c r="L217" s="801"/>
      <c r="M217" s="801"/>
      <c r="N217" s="801"/>
      <c r="O217" s="801"/>
      <c r="P217" s="801"/>
      <c r="Q217" s="801"/>
      <c r="R217" s="801"/>
      <c r="S217" s="39"/>
      <c r="T217" s="39"/>
      <c r="U217" s="39"/>
      <c r="V217" s="754"/>
      <c r="W217" s="754"/>
      <c r="X217" s="39"/>
      <c r="Y217" s="39"/>
      <c r="Z217" s="39"/>
      <c r="AA217" s="69"/>
    </row>
    <row r="218" spans="1:27">
      <c r="A218" s="4" t="s">
        <v>0</v>
      </c>
      <c r="B218" s="9" t="s">
        <v>145</v>
      </c>
      <c r="C218" s="826"/>
      <c r="D218" s="826"/>
      <c r="E218" s="828"/>
      <c r="F218" s="819">
        <f>SUM(C218:E218)</f>
        <v>0</v>
      </c>
      <c r="G218" s="817"/>
      <c r="H218" s="826"/>
      <c r="I218" s="828"/>
      <c r="J218" s="819">
        <f>SUM(G218:I218)</f>
        <v>0</v>
      </c>
      <c r="K218" s="817"/>
      <c r="L218" s="826"/>
      <c r="M218" s="828"/>
      <c r="N218" s="819">
        <f>SUM(K218:M218)</f>
        <v>0</v>
      </c>
      <c r="O218" s="817"/>
      <c r="P218" s="826">
        <v>1</v>
      </c>
      <c r="Q218" s="828"/>
      <c r="R218" s="819">
        <f>SUM(O218:Q218)</f>
        <v>1</v>
      </c>
      <c r="S218" s="1"/>
      <c r="T218" s="1"/>
      <c r="U218" s="12">
        <f t="shared" ref="U218" si="179">+F218+J218+N218+R218</f>
        <v>1</v>
      </c>
      <c r="V218" s="755"/>
      <c r="W218" s="755"/>
      <c r="X218" s="13" t="str">
        <f>IFERROR(V218/S218,"-")</f>
        <v>-</v>
      </c>
      <c r="Y218" s="13" t="str">
        <f>IFERROR(W218/T218,"-")</f>
        <v>-</v>
      </c>
      <c r="Z218" s="13">
        <f>IFERROR(W218/U218,"-")</f>
        <v>0</v>
      </c>
      <c r="AA218" s="777"/>
    </row>
    <row r="219" spans="1:27">
      <c r="A219" s="71" t="s">
        <v>146</v>
      </c>
      <c r="B219" s="739"/>
      <c r="C219" s="801"/>
      <c r="D219" s="801"/>
      <c r="E219" s="801"/>
      <c r="F219" s="801"/>
      <c r="G219" s="801"/>
      <c r="H219" s="801"/>
      <c r="I219" s="801"/>
      <c r="J219" s="801"/>
      <c r="K219" s="801"/>
      <c r="L219" s="801"/>
      <c r="M219" s="801"/>
      <c r="N219" s="801"/>
      <c r="O219" s="801"/>
      <c r="P219" s="801"/>
      <c r="Q219" s="801"/>
      <c r="R219" s="801"/>
      <c r="S219" s="39"/>
      <c r="T219" s="39"/>
      <c r="U219" s="39"/>
      <c r="V219" s="754"/>
      <c r="W219" s="754"/>
      <c r="X219" s="39"/>
      <c r="Y219" s="39"/>
      <c r="Z219" s="39"/>
      <c r="AA219" s="69"/>
    </row>
    <row r="220" spans="1:27">
      <c r="A220" s="4" t="s">
        <v>0</v>
      </c>
      <c r="B220" s="9" t="s">
        <v>147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"/>
      <c r="T220" s="1"/>
      <c r="U220" s="1"/>
      <c r="V220" s="755"/>
      <c r="W220" s="755"/>
      <c r="X220" s="13" t="str">
        <f t="shared" ref="X220:Y221" si="180">IFERROR(V220/S220,"-")</f>
        <v>-</v>
      </c>
      <c r="Y220" s="13" t="str">
        <f t="shared" si="180"/>
        <v>-</v>
      </c>
      <c r="Z220" s="13" t="str">
        <f t="shared" ref="Z220:Z221" si="181">IFERROR(W220/U220,"-")</f>
        <v>-</v>
      </c>
      <c r="AA220" s="777"/>
    </row>
    <row r="221" spans="1:27">
      <c r="A221" s="59" t="s">
        <v>0</v>
      </c>
      <c r="B221" s="76" t="s">
        <v>148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50"/>
      <c r="T221" s="50"/>
      <c r="U221" s="50"/>
      <c r="V221" s="756"/>
      <c r="W221" s="756"/>
      <c r="X221" s="51" t="str">
        <f t="shared" si="180"/>
        <v>-</v>
      </c>
      <c r="Y221" s="51" t="str">
        <f t="shared" si="180"/>
        <v>-</v>
      </c>
      <c r="Z221" s="51" t="str">
        <f t="shared" si="181"/>
        <v>-</v>
      </c>
      <c r="AA221" s="787"/>
    </row>
    <row r="222" spans="1:27">
      <c r="A222" s="64" t="s">
        <v>149</v>
      </c>
      <c r="B222" s="739"/>
      <c r="C222" s="801"/>
      <c r="D222" s="801"/>
      <c r="E222" s="801"/>
      <c r="F222" s="801"/>
      <c r="G222" s="801"/>
      <c r="H222" s="801"/>
      <c r="I222" s="801"/>
      <c r="J222" s="801"/>
      <c r="K222" s="801"/>
      <c r="L222" s="801"/>
      <c r="M222" s="801"/>
      <c r="N222" s="801"/>
      <c r="O222" s="801"/>
      <c r="P222" s="801"/>
      <c r="Q222" s="801"/>
      <c r="R222" s="801"/>
      <c r="S222" s="41"/>
      <c r="T222" s="41"/>
      <c r="U222" s="41"/>
      <c r="V222" s="766"/>
      <c r="W222" s="766"/>
      <c r="X222" s="41"/>
      <c r="Y222" s="41"/>
      <c r="Z222" s="41"/>
      <c r="AA222" s="780"/>
    </row>
    <row r="223" spans="1:27">
      <c r="A223" s="70" t="s">
        <v>150</v>
      </c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49"/>
      <c r="T223" s="49"/>
      <c r="U223" s="49"/>
      <c r="V223" s="757"/>
      <c r="W223" s="757"/>
      <c r="X223" s="49"/>
      <c r="Y223" s="49"/>
      <c r="Z223" s="49"/>
      <c r="AA223" s="67"/>
    </row>
    <row r="224" spans="1:27">
      <c r="A224" s="60" t="s">
        <v>0</v>
      </c>
      <c r="B224" s="34" t="s">
        <v>151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0"/>
      <c r="T224" s="30"/>
      <c r="U224" s="30"/>
      <c r="V224" s="744"/>
      <c r="W224" s="744"/>
      <c r="X224" s="30"/>
      <c r="Y224" s="30"/>
      <c r="Z224" s="30"/>
      <c r="AA224" s="778"/>
    </row>
    <row r="225" spans="1:27">
      <c r="A225" s="4" t="s">
        <v>0</v>
      </c>
      <c r="B225" s="9" t="s">
        <v>492</v>
      </c>
      <c r="C225" s="826"/>
      <c r="D225" s="826"/>
      <c r="E225" s="828">
        <v>1</v>
      </c>
      <c r="F225" s="819">
        <f t="shared" ref="F225:F226" si="182">SUM(C225:E225)</f>
        <v>1</v>
      </c>
      <c r="G225" s="817">
        <v>1</v>
      </c>
      <c r="H225" s="826">
        <v>1</v>
      </c>
      <c r="I225" s="828"/>
      <c r="J225" s="819">
        <f t="shared" ref="J225:J226" si="183">SUM(G225:I225)</f>
        <v>2</v>
      </c>
      <c r="K225" s="817">
        <v>1</v>
      </c>
      <c r="L225" s="826">
        <v>1</v>
      </c>
      <c r="M225" s="828"/>
      <c r="N225" s="819">
        <f t="shared" ref="N225:N226" si="184">SUM(K225:M225)</f>
        <v>2</v>
      </c>
      <c r="O225" s="817"/>
      <c r="P225" s="826"/>
      <c r="Q225" s="828"/>
      <c r="R225" s="819">
        <f t="shared" ref="R225:R226" si="185">SUM(O225:Q225)</f>
        <v>0</v>
      </c>
      <c r="S225" s="1">
        <v>1</v>
      </c>
      <c r="T225" s="1">
        <v>1</v>
      </c>
      <c r="U225" s="12">
        <f t="shared" ref="U225:U226" si="186">+F225+J225+N225+R225</f>
        <v>5</v>
      </c>
      <c r="V225" s="755">
        <v>1</v>
      </c>
      <c r="W225" s="755">
        <v>1</v>
      </c>
      <c r="X225" s="13">
        <f t="shared" ref="X225:Y226" si="187">IFERROR(V225/S225,"-")</f>
        <v>1</v>
      </c>
      <c r="Y225" s="13">
        <f t="shared" si="187"/>
        <v>1</v>
      </c>
      <c r="Z225" s="13">
        <f t="shared" ref="Z225:Z226" si="188">IFERROR(W225/U225,"-")</f>
        <v>0.2</v>
      </c>
      <c r="AA225" s="777" t="s">
        <v>618</v>
      </c>
    </row>
    <row r="226" spans="1:27">
      <c r="A226" s="59" t="s">
        <v>0</v>
      </c>
      <c r="B226" s="76" t="s">
        <v>154</v>
      </c>
      <c r="C226" s="829"/>
      <c r="D226" s="829"/>
      <c r="E226" s="830"/>
      <c r="F226" s="819">
        <f t="shared" si="182"/>
        <v>0</v>
      </c>
      <c r="G226" s="831"/>
      <c r="H226" s="829"/>
      <c r="I226" s="830"/>
      <c r="J226" s="819">
        <f t="shared" si="183"/>
        <v>0</v>
      </c>
      <c r="K226" s="831"/>
      <c r="L226" s="829"/>
      <c r="M226" s="830"/>
      <c r="N226" s="819">
        <f t="shared" si="184"/>
        <v>0</v>
      </c>
      <c r="O226" s="831"/>
      <c r="P226" s="829">
        <v>5</v>
      </c>
      <c r="Q226" s="830"/>
      <c r="R226" s="819">
        <f t="shared" si="185"/>
        <v>5</v>
      </c>
      <c r="S226" s="50"/>
      <c r="T226" s="50"/>
      <c r="U226" s="12">
        <f t="shared" si="186"/>
        <v>5</v>
      </c>
      <c r="V226" s="756"/>
      <c r="W226" s="756"/>
      <c r="X226" s="51" t="str">
        <f t="shared" si="187"/>
        <v>-</v>
      </c>
      <c r="Y226" s="51" t="str">
        <f t="shared" si="187"/>
        <v>-</v>
      </c>
      <c r="Z226" s="51">
        <f t="shared" si="188"/>
        <v>0</v>
      </c>
      <c r="AA226" s="787"/>
    </row>
    <row r="227" spans="1:27">
      <c r="A227" s="64" t="s">
        <v>155</v>
      </c>
      <c r="B227" s="739"/>
      <c r="C227" s="801"/>
      <c r="D227" s="801"/>
      <c r="E227" s="801"/>
      <c r="F227" s="801"/>
      <c r="G227" s="801"/>
      <c r="H227" s="801"/>
      <c r="I227" s="801"/>
      <c r="J227" s="801"/>
      <c r="K227" s="801"/>
      <c r="L227" s="801"/>
      <c r="M227" s="801"/>
      <c r="N227" s="801"/>
      <c r="O227" s="801"/>
      <c r="P227" s="801"/>
      <c r="Q227" s="801"/>
      <c r="R227" s="801"/>
      <c r="S227" s="41"/>
      <c r="T227" s="41"/>
      <c r="U227" s="41"/>
      <c r="V227" s="766"/>
      <c r="W227" s="766"/>
      <c r="X227" s="41"/>
      <c r="Y227" s="41"/>
      <c r="Z227" s="41"/>
      <c r="AA227" s="780"/>
    </row>
    <row r="228" spans="1:27">
      <c r="A228" s="70" t="s">
        <v>156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49"/>
      <c r="T228" s="49"/>
      <c r="U228" s="49"/>
      <c r="V228" s="757"/>
      <c r="W228" s="757"/>
      <c r="X228" s="49"/>
      <c r="Y228" s="49"/>
      <c r="Z228" s="49"/>
      <c r="AA228" s="67"/>
    </row>
    <row r="229" spans="1:27">
      <c r="A229" s="4" t="s">
        <v>0</v>
      </c>
      <c r="B229" s="9" t="s">
        <v>157</v>
      </c>
      <c r="C229" s="826"/>
      <c r="D229" s="826"/>
      <c r="E229" s="828">
        <v>2</v>
      </c>
      <c r="F229" s="819">
        <f t="shared" ref="F229:F230" si="189">SUM(C229:E229)</f>
        <v>2</v>
      </c>
      <c r="G229" s="817"/>
      <c r="H229" s="826"/>
      <c r="I229" s="828">
        <v>2</v>
      </c>
      <c r="J229" s="819">
        <f t="shared" ref="J229:J230" si="190">SUM(G229:I229)</f>
        <v>2</v>
      </c>
      <c r="K229" s="817"/>
      <c r="L229" s="826"/>
      <c r="M229" s="828">
        <v>2</v>
      </c>
      <c r="N229" s="819">
        <f t="shared" ref="N229:N230" si="191">SUM(K229:M229)</f>
        <v>2</v>
      </c>
      <c r="O229" s="817">
        <v>2</v>
      </c>
      <c r="P229" s="826">
        <v>2</v>
      </c>
      <c r="Q229" s="828"/>
      <c r="R229" s="819">
        <f t="shared" ref="R229:R230" si="192">SUM(O229:Q229)</f>
        <v>4</v>
      </c>
      <c r="S229" s="1">
        <v>2</v>
      </c>
      <c r="T229" s="1">
        <v>2</v>
      </c>
      <c r="U229" s="12">
        <f t="shared" ref="U229:U230" si="193">+F229+J229+N229+R229</f>
        <v>10</v>
      </c>
      <c r="V229" s="755">
        <v>4</v>
      </c>
      <c r="W229" s="755">
        <f>3+4</f>
        <v>7</v>
      </c>
      <c r="X229" s="13">
        <f t="shared" ref="X229:Y230" si="194">IFERROR(V229/S229,"-")</f>
        <v>2</v>
      </c>
      <c r="Y229" s="13">
        <f>IFERROR(W229/T229,"-")</f>
        <v>3.5</v>
      </c>
      <c r="Z229" s="13">
        <f t="shared" ref="Z229:Z230" si="195">IFERROR(W229/U229,"-")</f>
        <v>0.7</v>
      </c>
      <c r="AA229" s="777"/>
    </row>
    <row r="230" spans="1:27" ht="18" thickBot="1">
      <c r="A230" s="5" t="s">
        <v>0</v>
      </c>
      <c r="B230" s="21" t="s">
        <v>486</v>
      </c>
      <c r="C230" s="842"/>
      <c r="D230" s="842">
        <v>5</v>
      </c>
      <c r="E230" s="843">
        <v>10</v>
      </c>
      <c r="F230" s="844">
        <f t="shared" si="189"/>
        <v>15</v>
      </c>
      <c r="G230" s="824"/>
      <c r="H230" s="842">
        <v>5</v>
      </c>
      <c r="I230" s="843">
        <v>5</v>
      </c>
      <c r="J230" s="844">
        <f t="shared" si="190"/>
        <v>10</v>
      </c>
      <c r="K230" s="824">
        <v>10</v>
      </c>
      <c r="L230" s="842"/>
      <c r="M230" s="843">
        <v>5</v>
      </c>
      <c r="N230" s="844">
        <f t="shared" si="191"/>
        <v>15</v>
      </c>
      <c r="O230" s="824">
        <v>10</v>
      </c>
      <c r="P230" s="842"/>
      <c r="Q230" s="843"/>
      <c r="R230" s="844">
        <f t="shared" si="192"/>
        <v>10</v>
      </c>
      <c r="S230" s="15">
        <v>10</v>
      </c>
      <c r="T230" s="15">
        <f>5+10</f>
        <v>15</v>
      </c>
      <c r="U230" s="22">
        <f t="shared" si="193"/>
        <v>50</v>
      </c>
      <c r="V230" s="767">
        <v>4</v>
      </c>
      <c r="W230" s="767">
        <f>12+4</f>
        <v>16</v>
      </c>
      <c r="X230" s="16">
        <f t="shared" si="194"/>
        <v>0.4</v>
      </c>
      <c r="Y230" s="16">
        <f t="shared" si="194"/>
        <v>1.0666666666666667</v>
      </c>
      <c r="Z230" s="16">
        <f t="shared" si="195"/>
        <v>0.32</v>
      </c>
      <c r="AA230" s="779"/>
    </row>
    <row r="231" spans="1:27" ht="12" customHeight="1"/>
    <row r="233" spans="1:27">
      <c r="A233" s="3" t="s">
        <v>246</v>
      </c>
      <c r="S233" s="3" t="s">
        <v>247</v>
      </c>
      <c r="Y233" s="3" t="s">
        <v>248</v>
      </c>
      <c r="AA233" s="560"/>
    </row>
    <row r="234" spans="1:27">
      <c r="AA234" s="796"/>
    </row>
    <row r="236" spans="1:27" s="88" customFormat="1" ht="15">
      <c r="A236" s="88" t="s">
        <v>505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8" t="s">
        <v>506</v>
      </c>
      <c r="Y236" s="846" t="s">
        <v>701</v>
      </c>
      <c r="AA236" s="797"/>
    </row>
    <row r="237" spans="1:27">
      <c r="A237" s="3" t="s">
        <v>457</v>
      </c>
      <c r="S237" s="3" t="s">
        <v>487</v>
      </c>
    </row>
    <row r="238" spans="1:27" ht="9.75" customHeight="1"/>
  </sheetData>
  <mergeCells count="68">
    <mergeCell ref="A182:B182"/>
    <mergeCell ref="A186:B186"/>
    <mergeCell ref="A169:B169"/>
    <mergeCell ref="A173:B173"/>
    <mergeCell ref="A174:B174"/>
    <mergeCell ref="A176:B176"/>
    <mergeCell ref="A178:B178"/>
    <mergeCell ref="A180:B180"/>
    <mergeCell ref="A147:B147"/>
    <mergeCell ref="A119:B119"/>
    <mergeCell ref="B122:AA122"/>
    <mergeCell ref="A126:B126"/>
    <mergeCell ref="A132:B132"/>
    <mergeCell ref="A135:B135"/>
    <mergeCell ref="A138:B138"/>
    <mergeCell ref="A139:B139"/>
    <mergeCell ref="A141:B141"/>
    <mergeCell ref="A143:B143"/>
    <mergeCell ref="A145:B145"/>
    <mergeCell ref="A146:B146"/>
    <mergeCell ref="A118:B118"/>
    <mergeCell ref="A81:B81"/>
    <mergeCell ref="A83:B83"/>
    <mergeCell ref="A85:B85"/>
    <mergeCell ref="A87:B87"/>
    <mergeCell ref="A88:B88"/>
    <mergeCell ref="A89:B89"/>
    <mergeCell ref="A92:B92"/>
    <mergeCell ref="A93:B93"/>
    <mergeCell ref="A100:B100"/>
    <mergeCell ref="A102:B102"/>
    <mergeCell ref="A104:B104"/>
    <mergeCell ref="A79:B79"/>
    <mergeCell ref="A46:B46"/>
    <mergeCell ref="A59:B59"/>
    <mergeCell ref="A60:B60"/>
    <mergeCell ref="A63:B63"/>
    <mergeCell ref="A67:B67"/>
    <mergeCell ref="A70:B70"/>
    <mergeCell ref="A71:B71"/>
    <mergeCell ref="A72:B72"/>
    <mergeCell ref="A74:B74"/>
    <mergeCell ref="A77:B77"/>
    <mergeCell ref="A78:B78"/>
    <mergeCell ref="A40:B40"/>
    <mergeCell ref="A15:B15"/>
    <mergeCell ref="A17:B17"/>
    <mergeCell ref="A19:B19"/>
    <mergeCell ref="A25:B25"/>
    <mergeCell ref="A26:B26"/>
    <mergeCell ref="A27:B27"/>
    <mergeCell ref="A29:B29"/>
    <mergeCell ref="A31:B31"/>
    <mergeCell ref="A33:B33"/>
    <mergeCell ref="A36:B36"/>
    <mergeCell ref="A39:B39"/>
    <mergeCell ref="A13:B13"/>
    <mergeCell ref="A1:AA1"/>
    <mergeCell ref="A2:AA2"/>
    <mergeCell ref="A3:A4"/>
    <mergeCell ref="B3:B4"/>
    <mergeCell ref="V3:AA3"/>
    <mergeCell ref="A6:B6"/>
    <mergeCell ref="A7:B7"/>
    <mergeCell ref="A8:B8"/>
    <mergeCell ref="A9:B9"/>
    <mergeCell ref="A11:B11"/>
    <mergeCell ref="C3:U3"/>
  </mergeCells>
  <pageMargins left="0.5" right="0" top="0.2" bottom="0.1" header="0.1" footer="0.1"/>
  <pageSetup paperSize="9" scale="63" orientation="landscape" horizontalDpi="300" verticalDpi="300" r:id="rId1"/>
  <headerFooter>
    <oddFooter>Page &amp;P of &amp;N</oddFooter>
  </headerFooter>
  <rowBreaks count="5" manualBreakCount="5">
    <brk id="52" max="26" man="1"/>
    <brk id="91" max="26" man="1"/>
    <brk id="117" max="26" man="1"/>
    <brk id="155" max="26" man="1"/>
    <brk id="19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Normal="100" zoomScaleSheetLayoutView="85" workbookViewId="0">
      <selection activeCell="B21" sqref="B21"/>
    </sheetView>
  </sheetViews>
  <sheetFormatPr defaultColWidth="9.140625" defaultRowHeight="12"/>
  <cols>
    <col min="1" max="1" width="3.140625" style="899" customWidth="1"/>
    <col min="2" max="2" width="25.5703125" style="889" customWidth="1"/>
    <col min="3" max="3" width="22.5703125" style="889" customWidth="1"/>
    <col min="4" max="4" width="20" style="889" customWidth="1"/>
    <col min="5" max="5" width="20.5703125" style="889" customWidth="1"/>
    <col min="6" max="6" width="17.85546875" style="889" customWidth="1"/>
    <col min="7" max="7" width="10.28515625" style="889" customWidth="1"/>
    <col min="8" max="8" width="10.7109375" style="889" customWidth="1"/>
    <col min="9" max="9" width="12.140625" style="889" customWidth="1"/>
    <col min="10" max="10" width="12.28515625" style="889" customWidth="1"/>
    <col min="11" max="16384" width="9.140625" style="889"/>
  </cols>
  <sheetData>
    <row r="1" spans="1:10" s="887" customFormat="1" ht="15.75">
      <c r="A1" s="886" t="s">
        <v>580</v>
      </c>
    </row>
    <row r="2" spans="1:10" s="887" customFormat="1" ht="15.75">
      <c r="A2" s="886" t="s">
        <v>601</v>
      </c>
      <c r="B2" s="888"/>
      <c r="C2" s="888"/>
    </row>
    <row r="3" spans="1:10" s="887" customFormat="1" ht="15.75">
      <c r="A3" s="886"/>
      <c r="B3" s="888"/>
      <c r="C3" s="888"/>
    </row>
    <row r="4" spans="1:10" s="887" customFormat="1" ht="15.75">
      <c r="A4" s="1116" t="s">
        <v>655</v>
      </c>
      <c r="B4" s="1117"/>
      <c r="C4" s="1117"/>
      <c r="D4" s="1117"/>
      <c r="E4" s="1117"/>
      <c r="F4" s="1117"/>
      <c r="G4" s="1117"/>
      <c r="H4" s="1118"/>
      <c r="I4" s="929"/>
      <c r="J4" s="932"/>
    </row>
    <row r="5" spans="1:10" s="887" customFormat="1" ht="31.5">
      <c r="A5" s="1119" t="s">
        <v>656</v>
      </c>
      <c r="B5" s="1119"/>
      <c r="C5" s="923" t="s">
        <v>657</v>
      </c>
      <c r="D5" s="923" t="s">
        <v>658</v>
      </c>
      <c r="E5" s="917" t="s">
        <v>659</v>
      </c>
      <c r="F5" s="1120" t="s">
        <v>660</v>
      </c>
      <c r="G5" s="1121"/>
      <c r="H5" s="1122"/>
      <c r="I5" s="928"/>
    </row>
    <row r="6" spans="1:10" s="887" customFormat="1" ht="108.75" customHeight="1">
      <c r="A6" s="924" t="s">
        <v>586</v>
      </c>
      <c r="B6" s="925" t="s">
        <v>686</v>
      </c>
      <c r="C6" s="931" t="s">
        <v>684</v>
      </c>
      <c r="D6" s="926" t="s">
        <v>685</v>
      </c>
      <c r="E6" s="927" t="s">
        <v>675</v>
      </c>
      <c r="F6" s="1113" t="s">
        <v>687</v>
      </c>
      <c r="G6" s="1114"/>
      <c r="H6" s="1115"/>
      <c r="I6" s="921"/>
    </row>
    <row r="7" spans="1:10" s="887" customFormat="1" ht="117.75" customHeight="1">
      <c r="A7" s="904" t="s">
        <v>589</v>
      </c>
      <c r="B7" s="908" t="s">
        <v>661</v>
      </c>
      <c r="C7" s="915" t="s">
        <v>691</v>
      </c>
      <c r="D7" s="903" t="s">
        <v>689</v>
      </c>
      <c r="E7" s="902" t="s">
        <v>662</v>
      </c>
      <c r="F7" s="1113" t="s">
        <v>692</v>
      </c>
      <c r="G7" s="1114"/>
      <c r="H7" s="1115"/>
      <c r="I7" s="921"/>
    </row>
    <row r="8" spans="1:10" s="887" customFormat="1" ht="103.5" customHeight="1">
      <c r="A8" s="904" t="s">
        <v>593</v>
      </c>
      <c r="B8" s="908" t="s">
        <v>663</v>
      </c>
      <c r="C8" s="915" t="s">
        <v>688</v>
      </c>
      <c r="D8" s="903" t="s">
        <v>689</v>
      </c>
      <c r="E8" s="902" t="s">
        <v>664</v>
      </c>
      <c r="F8" s="1113" t="s">
        <v>690</v>
      </c>
      <c r="G8" s="1114"/>
      <c r="H8" s="1115"/>
      <c r="I8" s="930"/>
    </row>
    <row r="9" spans="1:10" ht="15.75" customHeight="1">
      <c r="A9" s="1127" t="s">
        <v>591</v>
      </c>
      <c r="B9" s="1128"/>
      <c r="C9" s="1128"/>
      <c r="D9" s="1128"/>
      <c r="E9" s="1129"/>
    </row>
    <row r="10" spans="1:10" ht="15.75" customHeight="1">
      <c r="A10" s="901"/>
      <c r="B10" s="1135" t="s">
        <v>592</v>
      </c>
      <c r="C10" s="1135"/>
      <c r="D10" s="1135" t="s">
        <v>433</v>
      </c>
      <c r="E10" s="1135"/>
    </row>
    <row r="11" spans="1:10" ht="15.75" customHeight="1">
      <c r="A11" s="900" t="s">
        <v>586</v>
      </c>
      <c r="B11" s="1126" t="s">
        <v>651</v>
      </c>
      <c r="C11" s="1126"/>
      <c r="D11" s="1125" t="s">
        <v>650</v>
      </c>
      <c r="E11" s="1126"/>
    </row>
    <row r="12" spans="1:10" ht="15.75" customHeight="1">
      <c r="A12" s="900" t="s">
        <v>589</v>
      </c>
      <c r="B12" s="1126" t="s">
        <v>652</v>
      </c>
      <c r="C12" s="1126"/>
      <c r="D12" s="1125" t="s">
        <v>650</v>
      </c>
      <c r="E12" s="1126"/>
    </row>
    <row r="13" spans="1:10" ht="15.75" customHeight="1">
      <c r="A13" s="900" t="s">
        <v>593</v>
      </c>
      <c r="B13" s="1123" t="s">
        <v>649</v>
      </c>
      <c r="C13" s="1124"/>
      <c r="D13" s="1125" t="s">
        <v>650</v>
      </c>
      <c r="E13" s="1126"/>
    </row>
    <row r="14" spans="1:10" ht="15.75" customHeight="1">
      <c r="A14" s="900" t="s">
        <v>594</v>
      </c>
      <c r="B14" s="1126" t="s">
        <v>653</v>
      </c>
      <c r="C14" s="1126"/>
      <c r="D14" s="1125" t="s">
        <v>650</v>
      </c>
      <c r="E14" s="1126"/>
      <c r="F14" s="905"/>
    </row>
    <row r="15" spans="1:10" s="887" customFormat="1" ht="15.75" customHeight="1">
      <c r="A15" s="900" t="s">
        <v>648</v>
      </c>
      <c r="B15" s="1126" t="s">
        <v>654</v>
      </c>
      <c r="C15" s="1126"/>
      <c r="D15" s="1125" t="s">
        <v>650</v>
      </c>
      <c r="E15" s="1126"/>
      <c r="F15" s="922"/>
    </row>
    <row r="16" spans="1:10" s="906" customFormat="1" ht="15.75" customHeight="1">
      <c r="A16" s="1130" t="s">
        <v>599</v>
      </c>
      <c r="B16" s="1131"/>
      <c r="C16" s="1131"/>
      <c r="D16" s="1131"/>
      <c r="E16" s="1131"/>
      <c r="F16" s="1132"/>
    </row>
    <row r="17" spans="1:6" s="887" customFormat="1" ht="15.75" customHeight="1">
      <c r="A17" s="1133" t="s">
        <v>581</v>
      </c>
      <c r="B17" s="1134"/>
      <c r="C17" s="907" t="s">
        <v>583</v>
      </c>
      <c r="D17" s="1116" t="s">
        <v>584</v>
      </c>
      <c r="E17" s="1118"/>
      <c r="F17" s="907" t="s">
        <v>585</v>
      </c>
    </row>
    <row r="18" spans="1:6" s="887" customFormat="1" ht="97.5" customHeight="1">
      <c r="A18" s="904" t="s">
        <v>586</v>
      </c>
      <c r="B18" s="908" t="s">
        <v>704</v>
      </c>
      <c r="C18" s="903" t="s">
        <v>702</v>
      </c>
      <c r="D18" s="1113" t="s">
        <v>703</v>
      </c>
      <c r="E18" s="1115"/>
      <c r="F18" s="902" t="s">
        <v>705</v>
      </c>
    </row>
    <row r="19" spans="1:6" s="887" customFormat="1" ht="15.75" customHeight="1">
      <c r="A19" s="1130" t="s">
        <v>598</v>
      </c>
      <c r="B19" s="1131"/>
      <c r="C19" s="1131"/>
      <c r="D19" s="1131"/>
      <c r="E19" s="1131"/>
      <c r="F19" s="1132"/>
    </row>
    <row r="20" spans="1:6" s="887" customFormat="1" ht="15.75">
      <c r="A20" s="891"/>
      <c r="B20" s="891" t="s">
        <v>581</v>
      </c>
      <c r="C20" s="892" t="s">
        <v>582</v>
      </c>
      <c r="D20" s="893" t="s">
        <v>583</v>
      </c>
      <c r="E20" s="893" t="s">
        <v>584</v>
      </c>
      <c r="F20" s="893" t="s">
        <v>585</v>
      </c>
    </row>
    <row r="21" spans="1:6" s="887" customFormat="1" ht="80.25" customHeight="1">
      <c r="A21" s="890" t="s">
        <v>586</v>
      </c>
      <c r="B21" s="894" t="s">
        <v>706</v>
      </c>
      <c r="C21" s="895" t="s">
        <v>707</v>
      </c>
      <c r="D21" s="895" t="s">
        <v>708</v>
      </c>
      <c r="E21" s="896" t="s">
        <v>709</v>
      </c>
      <c r="F21" s="897" t="s">
        <v>710</v>
      </c>
    </row>
    <row r="22" spans="1:6" s="887" customFormat="1" ht="15.75">
      <c r="A22" s="1130" t="s">
        <v>597</v>
      </c>
      <c r="B22" s="1131"/>
      <c r="C22" s="1131"/>
      <c r="D22" s="1131"/>
      <c r="E22" s="1131"/>
      <c r="F22" s="1132"/>
    </row>
    <row r="23" spans="1:6" s="906" customFormat="1" ht="15.75">
      <c r="A23" s="1116" t="s">
        <v>595</v>
      </c>
      <c r="B23" s="1118"/>
      <c r="C23" s="907" t="s">
        <v>596</v>
      </c>
      <c r="D23" s="1116" t="s">
        <v>584</v>
      </c>
      <c r="E23" s="1118"/>
      <c r="F23" s="907" t="s">
        <v>433</v>
      </c>
    </row>
    <row r="24" spans="1:6" s="887" customFormat="1" ht="74.25" customHeight="1">
      <c r="A24" s="904" t="s">
        <v>586</v>
      </c>
      <c r="B24" s="908" t="s">
        <v>711</v>
      </c>
      <c r="C24" s="903" t="s">
        <v>712</v>
      </c>
      <c r="D24" s="1113" t="s">
        <v>713</v>
      </c>
      <c r="E24" s="1115"/>
      <c r="F24" s="902" t="s">
        <v>714</v>
      </c>
    </row>
    <row r="25" spans="1:6" s="909" customFormat="1" ht="15.75">
      <c r="A25" s="1130" t="s">
        <v>587</v>
      </c>
      <c r="B25" s="1131"/>
      <c r="C25" s="1131"/>
      <c r="D25" s="1131"/>
      <c r="E25" s="1132"/>
    </row>
    <row r="26" spans="1:6" s="909" customFormat="1" ht="15.75">
      <c r="A26" s="1130" t="s">
        <v>588</v>
      </c>
      <c r="B26" s="1140"/>
      <c r="C26" s="1140"/>
      <c r="D26" s="1141"/>
      <c r="E26" s="892" t="s">
        <v>249</v>
      </c>
    </row>
    <row r="27" spans="1:6" ht="54" customHeight="1">
      <c r="A27" s="890" t="s">
        <v>586</v>
      </c>
      <c r="B27" s="1137" t="s">
        <v>715</v>
      </c>
      <c r="C27" s="1138"/>
      <c r="D27" s="1139"/>
      <c r="E27" s="895" t="s">
        <v>716</v>
      </c>
    </row>
    <row r="28" spans="1:6" ht="54" customHeight="1">
      <c r="A28" s="890" t="s">
        <v>589</v>
      </c>
      <c r="B28" s="1137" t="s">
        <v>717</v>
      </c>
      <c r="C28" s="1138"/>
      <c r="D28" s="1139"/>
      <c r="E28" s="895" t="s">
        <v>716</v>
      </c>
    </row>
    <row r="29" spans="1:6" ht="15.75">
      <c r="A29" s="1130" t="s">
        <v>590</v>
      </c>
      <c r="B29" s="1131"/>
      <c r="C29" s="1131"/>
      <c r="D29" s="1131"/>
      <c r="E29" s="1132"/>
    </row>
    <row r="30" spans="1:6" s="909" customFormat="1" ht="15.75">
      <c r="A30" s="1130" t="s">
        <v>588</v>
      </c>
      <c r="B30" s="1131"/>
      <c r="C30" s="1131"/>
      <c r="D30" s="1132"/>
      <c r="E30" s="892" t="s">
        <v>433</v>
      </c>
    </row>
    <row r="31" spans="1:6" ht="42" customHeight="1">
      <c r="A31" s="890" t="s">
        <v>586</v>
      </c>
      <c r="B31" s="1137" t="s">
        <v>718</v>
      </c>
      <c r="C31" s="1138"/>
      <c r="D31" s="1139"/>
      <c r="E31" s="898" t="s">
        <v>719</v>
      </c>
    </row>
    <row r="32" spans="1:6" ht="40.5" customHeight="1">
      <c r="A32" s="890" t="s">
        <v>589</v>
      </c>
      <c r="B32" s="1137" t="s">
        <v>715</v>
      </c>
      <c r="C32" s="1138"/>
      <c r="D32" s="1139"/>
      <c r="E32" s="898" t="s">
        <v>719</v>
      </c>
    </row>
    <row r="33" spans="1:9" ht="40.5" customHeight="1">
      <c r="A33" s="890" t="s">
        <v>593</v>
      </c>
      <c r="B33" s="1137" t="s">
        <v>717</v>
      </c>
      <c r="C33" s="1138"/>
      <c r="D33" s="1139"/>
      <c r="E33" s="898" t="s">
        <v>719</v>
      </c>
    </row>
    <row r="34" spans="1:9" ht="15.75">
      <c r="A34" s="1142" t="s">
        <v>641</v>
      </c>
      <c r="B34" s="1143"/>
      <c r="C34" s="1143"/>
      <c r="D34" s="1143"/>
      <c r="E34" s="1143"/>
      <c r="F34" s="1144"/>
      <c r="G34" s="910"/>
      <c r="H34" s="910"/>
      <c r="I34" s="910"/>
    </row>
    <row r="35" spans="1:9" ht="15.75">
      <c r="A35" s="1142" t="s">
        <v>642</v>
      </c>
      <c r="B35" s="1143"/>
      <c r="C35" s="1143"/>
      <c r="D35" s="1143"/>
      <c r="E35" s="1143"/>
      <c r="F35" s="1144"/>
      <c r="G35" s="1136"/>
      <c r="H35" s="1136"/>
      <c r="I35" s="1136"/>
    </row>
    <row r="36" spans="1:9" ht="15.75">
      <c r="A36" s="904"/>
      <c r="B36" s="913" t="s">
        <v>581</v>
      </c>
      <c r="C36" s="912" t="s">
        <v>582</v>
      </c>
      <c r="D36" s="913" t="s">
        <v>643</v>
      </c>
      <c r="E36" s="913" t="s">
        <v>584</v>
      </c>
      <c r="F36" s="912" t="s">
        <v>585</v>
      </c>
      <c r="G36" s="1136"/>
      <c r="H36" s="1136"/>
      <c r="I36" s="1136"/>
    </row>
    <row r="37" spans="1:9" ht="110.25">
      <c r="A37" s="904" t="s">
        <v>586</v>
      </c>
      <c r="B37" s="914" t="s">
        <v>720</v>
      </c>
      <c r="C37" s="915" t="s">
        <v>721</v>
      </c>
      <c r="D37" s="903" t="s">
        <v>722</v>
      </c>
      <c r="E37" s="903" t="s">
        <v>723</v>
      </c>
      <c r="F37" s="902" t="s">
        <v>724</v>
      </c>
    </row>
    <row r="38" spans="1:9" ht="15.75">
      <c r="A38" s="1142" t="s">
        <v>644</v>
      </c>
      <c r="B38" s="1143"/>
      <c r="C38" s="1143"/>
      <c r="D38" s="1143"/>
      <c r="E38" s="1143"/>
      <c r="F38" s="1144"/>
      <c r="G38" s="919"/>
    </row>
    <row r="39" spans="1:9" ht="15.75">
      <c r="A39" s="916"/>
      <c r="B39" s="1120" t="s">
        <v>581</v>
      </c>
      <c r="C39" s="1122"/>
      <c r="D39" s="1120" t="s">
        <v>643</v>
      </c>
      <c r="E39" s="1145"/>
      <c r="F39" s="911" t="s">
        <v>585</v>
      </c>
      <c r="G39" s="920"/>
    </row>
    <row r="40" spans="1:9" ht="96.75" customHeight="1">
      <c r="A40" s="904" t="s">
        <v>586</v>
      </c>
      <c r="B40" s="1113" t="s">
        <v>645</v>
      </c>
      <c r="C40" s="1115"/>
      <c r="D40" s="1113" t="s">
        <v>646</v>
      </c>
      <c r="E40" s="1145"/>
      <c r="F40" s="918" t="s">
        <v>647</v>
      </c>
      <c r="G40" s="921"/>
    </row>
    <row r="41" spans="1:9" ht="15.75">
      <c r="A41" s="1142" t="s">
        <v>733</v>
      </c>
      <c r="B41" s="1143"/>
      <c r="C41" s="1143"/>
      <c r="D41" s="1144"/>
    </row>
    <row r="42" spans="1:9" ht="15.75">
      <c r="A42" s="1299" t="s">
        <v>586</v>
      </c>
      <c r="B42" s="1116" t="s">
        <v>725</v>
      </c>
      <c r="C42" s="1117"/>
      <c r="D42" s="1118"/>
    </row>
    <row r="43" spans="1:9" s="1300" customFormat="1" ht="39.75" customHeight="1">
      <c r="A43" s="1113" t="s">
        <v>735</v>
      </c>
      <c r="B43" s="1114"/>
      <c r="C43" s="1115"/>
      <c r="D43" s="902" t="s">
        <v>734</v>
      </c>
    </row>
    <row r="44" spans="1:9" s="1300" customFormat="1" ht="45.75" customHeight="1">
      <c r="A44" s="1113" t="s">
        <v>707</v>
      </c>
      <c r="B44" s="1114"/>
      <c r="C44" s="1115"/>
      <c r="D44" s="902" t="s">
        <v>736</v>
      </c>
    </row>
    <row r="45" spans="1:9" ht="15.75">
      <c r="A45" s="1299" t="s">
        <v>589</v>
      </c>
      <c r="B45" s="1116" t="s">
        <v>726</v>
      </c>
      <c r="C45" s="1117"/>
      <c r="D45" s="1118"/>
    </row>
    <row r="46" spans="1:9" ht="15.75">
      <c r="A46" s="1294" t="s">
        <v>727</v>
      </c>
      <c r="B46" s="1295"/>
      <c r="C46" s="1296"/>
      <c r="D46" s="1298" t="s">
        <v>728</v>
      </c>
    </row>
    <row r="47" spans="1:9" ht="15.75">
      <c r="A47" s="1294" t="s">
        <v>737</v>
      </c>
      <c r="B47" s="1295"/>
      <c r="C47" s="1296"/>
      <c r="D47" s="1298" t="s">
        <v>738</v>
      </c>
    </row>
    <row r="48" spans="1:9" ht="15.75">
      <c r="A48" s="1294" t="s">
        <v>739</v>
      </c>
      <c r="B48" s="1295"/>
      <c r="C48" s="1296"/>
      <c r="D48" s="1298" t="s">
        <v>701</v>
      </c>
    </row>
    <row r="49" spans="1:4" ht="15.75">
      <c r="A49" s="1299" t="s">
        <v>593</v>
      </c>
      <c r="B49" s="1116" t="s">
        <v>729</v>
      </c>
      <c r="C49" s="1117"/>
      <c r="D49" s="1118"/>
    </row>
    <row r="50" spans="1:4" ht="20.25" customHeight="1">
      <c r="A50" s="1113" t="s">
        <v>730</v>
      </c>
      <c r="B50" s="1114"/>
      <c r="C50" s="1115"/>
      <c r="D50" s="1301" t="s">
        <v>742</v>
      </c>
    </row>
    <row r="51" spans="1:4" ht="15.75">
      <c r="A51" s="1113" t="s">
        <v>740</v>
      </c>
      <c r="B51" s="1114"/>
      <c r="C51" s="1115"/>
      <c r="D51" s="1301" t="s">
        <v>741</v>
      </c>
    </row>
    <row r="52" spans="1:4" ht="47.25">
      <c r="A52" s="1113" t="s">
        <v>731</v>
      </c>
      <c r="B52" s="1114"/>
      <c r="C52" s="1115"/>
      <c r="D52" s="1297" t="s">
        <v>732</v>
      </c>
    </row>
  </sheetData>
  <mergeCells count="58">
    <mergeCell ref="A50:C50"/>
    <mergeCell ref="A52:C52"/>
    <mergeCell ref="B49:D49"/>
    <mergeCell ref="B45:D45"/>
    <mergeCell ref="B42:D42"/>
    <mergeCell ref="A44:C44"/>
    <mergeCell ref="A47:C47"/>
    <mergeCell ref="A48:C48"/>
    <mergeCell ref="A46:C46"/>
    <mergeCell ref="A51:C51"/>
    <mergeCell ref="A41:D41"/>
    <mergeCell ref="A43:C43"/>
    <mergeCell ref="B39:C39"/>
    <mergeCell ref="D39:E39"/>
    <mergeCell ref="B40:C40"/>
    <mergeCell ref="D40:E40"/>
    <mergeCell ref="A38:F38"/>
    <mergeCell ref="A25:E25"/>
    <mergeCell ref="G35:I35"/>
    <mergeCell ref="G36:I36"/>
    <mergeCell ref="B31:D31"/>
    <mergeCell ref="B32:D32"/>
    <mergeCell ref="A26:D26"/>
    <mergeCell ref="B27:D27"/>
    <mergeCell ref="B28:D28"/>
    <mergeCell ref="A29:E29"/>
    <mergeCell ref="A30:D30"/>
    <mergeCell ref="A34:F34"/>
    <mergeCell ref="A35:F35"/>
    <mergeCell ref="B33:D33"/>
    <mergeCell ref="D24:E24"/>
    <mergeCell ref="A22:F22"/>
    <mergeCell ref="A23:B23"/>
    <mergeCell ref="D23:E23"/>
    <mergeCell ref="D17:E17"/>
    <mergeCell ref="D18:E18"/>
    <mergeCell ref="B13:C13"/>
    <mergeCell ref="D11:E11"/>
    <mergeCell ref="A9:E9"/>
    <mergeCell ref="A16:F16"/>
    <mergeCell ref="A19:F19"/>
    <mergeCell ref="A17:B17"/>
    <mergeCell ref="B11:C11"/>
    <mergeCell ref="D12:E12"/>
    <mergeCell ref="B12:C12"/>
    <mergeCell ref="D13:E13"/>
    <mergeCell ref="B14:C14"/>
    <mergeCell ref="D14:E14"/>
    <mergeCell ref="B15:C15"/>
    <mergeCell ref="D15:E15"/>
    <mergeCell ref="B10:C10"/>
    <mergeCell ref="D10:E10"/>
    <mergeCell ref="F8:H8"/>
    <mergeCell ref="A4:H4"/>
    <mergeCell ref="A5:B5"/>
    <mergeCell ref="F5:H5"/>
    <mergeCell ref="F6:H6"/>
    <mergeCell ref="F7:H7"/>
  </mergeCells>
  <pageMargins left="0.5" right="0.5" top="0.75" bottom="0.75" header="0.3" footer="0.3"/>
  <pageSetup paperSize="9" scale="65" orientation="portrait" verticalDpi="300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0"/>
  <sheetViews>
    <sheetView zoomScaleNormal="100" zoomScaleSheetLayoutView="85" workbookViewId="0">
      <selection activeCell="C35" sqref="C35:D35"/>
    </sheetView>
  </sheetViews>
  <sheetFormatPr defaultRowHeight="13.5"/>
  <cols>
    <col min="1" max="11" width="8.140625" style="851" customWidth="1"/>
    <col min="12" max="12" width="9.5703125" style="851" customWidth="1"/>
    <col min="13" max="256" width="9.140625" style="851"/>
    <col min="257" max="267" width="8.140625" style="851" customWidth="1"/>
    <col min="268" max="268" width="9.5703125" style="851" customWidth="1"/>
    <col min="269" max="512" width="9.140625" style="851"/>
    <col min="513" max="523" width="8.140625" style="851" customWidth="1"/>
    <col min="524" max="524" width="9.5703125" style="851" customWidth="1"/>
    <col min="525" max="768" width="9.140625" style="851"/>
    <col min="769" max="779" width="8.140625" style="851" customWidth="1"/>
    <col min="780" max="780" width="9.5703125" style="851" customWidth="1"/>
    <col min="781" max="1024" width="9.140625" style="851"/>
    <col min="1025" max="1035" width="8.140625" style="851" customWidth="1"/>
    <col min="1036" max="1036" width="9.5703125" style="851" customWidth="1"/>
    <col min="1037" max="1280" width="9.140625" style="851"/>
    <col min="1281" max="1291" width="8.140625" style="851" customWidth="1"/>
    <col min="1292" max="1292" width="9.5703125" style="851" customWidth="1"/>
    <col min="1293" max="1536" width="9.140625" style="851"/>
    <col min="1537" max="1547" width="8.140625" style="851" customWidth="1"/>
    <col min="1548" max="1548" width="9.5703125" style="851" customWidth="1"/>
    <col min="1549" max="1792" width="9.140625" style="851"/>
    <col min="1793" max="1803" width="8.140625" style="851" customWidth="1"/>
    <col min="1804" max="1804" width="9.5703125" style="851" customWidth="1"/>
    <col min="1805" max="2048" width="9.140625" style="851"/>
    <col min="2049" max="2059" width="8.140625" style="851" customWidth="1"/>
    <col min="2060" max="2060" width="9.5703125" style="851" customWidth="1"/>
    <col min="2061" max="2304" width="9.140625" style="851"/>
    <col min="2305" max="2315" width="8.140625" style="851" customWidth="1"/>
    <col min="2316" max="2316" width="9.5703125" style="851" customWidth="1"/>
    <col min="2317" max="2560" width="9.140625" style="851"/>
    <col min="2561" max="2571" width="8.140625" style="851" customWidth="1"/>
    <col min="2572" max="2572" width="9.5703125" style="851" customWidth="1"/>
    <col min="2573" max="2816" width="9.140625" style="851"/>
    <col min="2817" max="2827" width="8.140625" style="851" customWidth="1"/>
    <col min="2828" max="2828" width="9.5703125" style="851" customWidth="1"/>
    <col min="2829" max="3072" width="9.140625" style="851"/>
    <col min="3073" max="3083" width="8.140625" style="851" customWidth="1"/>
    <col min="3084" max="3084" width="9.5703125" style="851" customWidth="1"/>
    <col min="3085" max="3328" width="9.140625" style="851"/>
    <col min="3329" max="3339" width="8.140625" style="851" customWidth="1"/>
    <col min="3340" max="3340" width="9.5703125" style="851" customWidth="1"/>
    <col min="3341" max="3584" width="9.140625" style="851"/>
    <col min="3585" max="3595" width="8.140625" style="851" customWidth="1"/>
    <col min="3596" max="3596" width="9.5703125" style="851" customWidth="1"/>
    <col min="3597" max="3840" width="9.140625" style="851"/>
    <col min="3841" max="3851" width="8.140625" style="851" customWidth="1"/>
    <col min="3852" max="3852" width="9.5703125" style="851" customWidth="1"/>
    <col min="3853" max="4096" width="9.140625" style="851"/>
    <col min="4097" max="4107" width="8.140625" style="851" customWidth="1"/>
    <col min="4108" max="4108" width="9.5703125" style="851" customWidth="1"/>
    <col min="4109" max="4352" width="9.140625" style="851"/>
    <col min="4353" max="4363" width="8.140625" style="851" customWidth="1"/>
    <col min="4364" max="4364" width="9.5703125" style="851" customWidth="1"/>
    <col min="4365" max="4608" width="9.140625" style="851"/>
    <col min="4609" max="4619" width="8.140625" style="851" customWidth="1"/>
    <col min="4620" max="4620" width="9.5703125" style="851" customWidth="1"/>
    <col min="4621" max="4864" width="9.140625" style="851"/>
    <col min="4865" max="4875" width="8.140625" style="851" customWidth="1"/>
    <col min="4876" max="4876" width="9.5703125" style="851" customWidth="1"/>
    <col min="4877" max="5120" width="9.140625" style="851"/>
    <col min="5121" max="5131" width="8.140625" style="851" customWidth="1"/>
    <col min="5132" max="5132" width="9.5703125" style="851" customWidth="1"/>
    <col min="5133" max="5376" width="9.140625" style="851"/>
    <col min="5377" max="5387" width="8.140625" style="851" customWidth="1"/>
    <col min="5388" max="5388" width="9.5703125" style="851" customWidth="1"/>
    <col min="5389" max="5632" width="9.140625" style="851"/>
    <col min="5633" max="5643" width="8.140625" style="851" customWidth="1"/>
    <col min="5644" max="5644" width="9.5703125" style="851" customWidth="1"/>
    <col min="5645" max="5888" width="9.140625" style="851"/>
    <col min="5889" max="5899" width="8.140625" style="851" customWidth="1"/>
    <col min="5900" max="5900" width="9.5703125" style="851" customWidth="1"/>
    <col min="5901" max="6144" width="9.140625" style="851"/>
    <col min="6145" max="6155" width="8.140625" style="851" customWidth="1"/>
    <col min="6156" max="6156" width="9.5703125" style="851" customWidth="1"/>
    <col min="6157" max="6400" width="9.140625" style="851"/>
    <col min="6401" max="6411" width="8.140625" style="851" customWidth="1"/>
    <col min="6412" max="6412" width="9.5703125" style="851" customWidth="1"/>
    <col min="6413" max="6656" width="9.140625" style="851"/>
    <col min="6657" max="6667" width="8.140625" style="851" customWidth="1"/>
    <col min="6668" max="6668" width="9.5703125" style="851" customWidth="1"/>
    <col min="6669" max="6912" width="9.140625" style="851"/>
    <col min="6913" max="6923" width="8.140625" style="851" customWidth="1"/>
    <col min="6924" max="6924" width="9.5703125" style="851" customWidth="1"/>
    <col min="6925" max="7168" width="9.140625" style="851"/>
    <col min="7169" max="7179" width="8.140625" style="851" customWidth="1"/>
    <col min="7180" max="7180" width="9.5703125" style="851" customWidth="1"/>
    <col min="7181" max="7424" width="9.140625" style="851"/>
    <col min="7425" max="7435" width="8.140625" style="851" customWidth="1"/>
    <col min="7436" max="7436" width="9.5703125" style="851" customWidth="1"/>
    <col min="7437" max="7680" width="9.140625" style="851"/>
    <col min="7681" max="7691" width="8.140625" style="851" customWidth="1"/>
    <col min="7692" max="7692" width="9.5703125" style="851" customWidth="1"/>
    <col min="7693" max="7936" width="9.140625" style="851"/>
    <col min="7937" max="7947" width="8.140625" style="851" customWidth="1"/>
    <col min="7948" max="7948" width="9.5703125" style="851" customWidth="1"/>
    <col min="7949" max="8192" width="9.140625" style="851"/>
    <col min="8193" max="8203" width="8.140625" style="851" customWidth="1"/>
    <col min="8204" max="8204" width="9.5703125" style="851" customWidth="1"/>
    <col min="8205" max="8448" width="9.140625" style="851"/>
    <col min="8449" max="8459" width="8.140625" style="851" customWidth="1"/>
    <col min="8460" max="8460" width="9.5703125" style="851" customWidth="1"/>
    <col min="8461" max="8704" width="9.140625" style="851"/>
    <col min="8705" max="8715" width="8.140625" style="851" customWidth="1"/>
    <col min="8716" max="8716" width="9.5703125" style="851" customWidth="1"/>
    <col min="8717" max="8960" width="9.140625" style="851"/>
    <col min="8961" max="8971" width="8.140625" style="851" customWidth="1"/>
    <col min="8972" max="8972" width="9.5703125" style="851" customWidth="1"/>
    <col min="8973" max="9216" width="9.140625" style="851"/>
    <col min="9217" max="9227" width="8.140625" style="851" customWidth="1"/>
    <col min="9228" max="9228" width="9.5703125" style="851" customWidth="1"/>
    <col min="9229" max="9472" width="9.140625" style="851"/>
    <col min="9473" max="9483" width="8.140625" style="851" customWidth="1"/>
    <col min="9484" max="9484" width="9.5703125" style="851" customWidth="1"/>
    <col min="9485" max="9728" width="9.140625" style="851"/>
    <col min="9729" max="9739" width="8.140625" style="851" customWidth="1"/>
    <col min="9740" max="9740" width="9.5703125" style="851" customWidth="1"/>
    <col min="9741" max="9984" width="9.140625" style="851"/>
    <col min="9985" max="9995" width="8.140625" style="851" customWidth="1"/>
    <col min="9996" max="9996" width="9.5703125" style="851" customWidth="1"/>
    <col min="9997" max="10240" width="9.140625" style="851"/>
    <col min="10241" max="10251" width="8.140625" style="851" customWidth="1"/>
    <col min="10252" max="10252" width="9.5703125" style="851" customWidth="1"/>
    <col min="10253" max="10496" width="9.140625" style="851"/>
    <col min="10497" max="10507" width="8.140625" style="851" customWidth="1"/>
    <col min="10508" max="10508" width="9.5703125" style="851" customWidth="1"/>
    <col min="10509" max="10752" width="9.140625" style="851"/>
    <col min="10753" max="10763" width="8.140625" style="851" customWidth="1"/>
    <col min="10764" max="10764" width="9.5703125" style="851" customWidth="1"/>
    <col min="10765" max="11008" width="9.140625" style="851"/>
    <col min="11009" max="11019" width="8.140625" style="851" customWidth="1"/>
    <col min="11020" max="11020" width="9.5703125" style="851" customWidth="1"/>
    <col min="11021" max="11264" width="9.140625" style="851"/>
    <col min="11265" max="11275" width="8.140625" style="851" customWidth="1"/>
    <col min="11276" max="11276" width="9.5703125" style="851" customWidth="1"/>
    <col min="11277" max="11520" width="9.140625" style="851"/>
    <col min="11521" max="11531" width="8.140625" style="851" customWidth="1"/>
    <col min="11532" max="11532" width="9.5703125" style="851" customWidth="1"/>
    <col min="11533" max="11776" width="9.140625" style="851"/>
    <col min="11777" max="11787" width="8.140625" style="851" customWidth="1"/>
    <col min="11788" max="11788" width="9.5703125" style="851" customWidth="1"/>
    <col min="11789" max="12032" width="9.140625" style="851"/>
    <col min="12033" max="12043" width="8.140625" style="851" customWidth="1"/>
    <col min="12044" max="12044" width="9.5703125" style="851" customWidth="1"/>
    <col min="12045" max="12288" width="9.140625" style="851"/>
    <col min="12289" max="12299" width="8.140625" style="851" customWidth="1"/>
    <col min="12300" max="12300" width="9.5703125" style="851" customWidth="1"/>
    <col min="12301" max="12544" width="9.140625" style="851"/>
    <col min="12545" max="12555" width="8.140625" style="851" customWidth="1"/>
    <col min="12556" max="12556" width="9.5703125" style="851" customWidth="1"/>
    <col min="12557" max="12800" width="9.140625" style="851"/>
    <col min="12801" max="12811" width="8.140625" style="851" customWidth="1"/>
    <col min="12812" max="12812" width="9.5703125" style="851" customWidth="1"/>
    <col min="12813" max="13056" width="9.140625" style="851"/>
    <col min="13057" max="13067" width="8.140625" style="851" customWidth="1"/>
    <col min="13068" max="13068" width="9.5703125" style="851" customWidth="1"/>
    <col min="13069" max="13312" width="9.140625" style="851"/>
    <col min="13313" max="13323" width="8.140625" style="851" customWidth="1"/>
    <col min="13324" max="13324" width="9.5703125" style="851" customWidth="1"/>
    <col min="13325" max="13568" width="9.140625" style="851"/>
    <col min="13569" max="13579" width="8.140625" style="851" customWidth="1"/>
    <col min="13580" max="13580" width="9.5703125" style="851" customWidth="1"/>
    <col min="13581" max="13824" width="9.140625" style="851"/>
    <col min="13825" max="13835" width="8.140625" style="851" customWidth="1"/>
    <col min="13836" max="13836" width="9.5703125" style="851" customWidth="1"/>
    <col min="13837" max="14080" width="9.140625" style="851"/>
    <col min="14081" max="14091" width="8.140625" style="851" customWidth="1"/>
    <col min="14092" max="14092" width="9.5703125" style="851" customWidth="1"/>
    <col min="14093" max="14336" width="9.140625" style="851"/>
    <col min="14337" max="14347" width="8.140625" style="851" customWidth="1"/>
    <col min="14348" max="14348" width="9.5703125" style="851" customWidth="1"/>
    <col min="14349" max="14592" width="9.140625" style="851"/>
    <col min="14593" max="14603" width="8.140625" style="851" customWidth="1"/>
    <col min="14604" max="14604" width="9.5703125" style="851" customWidth="1"/>
    <col min="14605" max="14848" width="9.140625" style="851"/>
    <col min="14849" max="14859" width="8.140625" style="851" customWidth="1"/>
    <col min="14860" max="14860" width="9.5703125" style="851" customWidth="1"/>
    <col min="14861" max="15104" width="9.140625" style="851"/>
    <col min="15105" max="15115" width="8.140625" style="851" customWidth="1"/>
    <col min="15116" max="15116" width="9.5703125" style="851" customWidth="1"/>
    <col min="15117" max="15360" width="9.140625" style="851"/>
    <col min="15361" max="15371" width="8.140625" style="851" customWidth="1"/>
    <col min="15372" max="15372" width="9.5703125" style="851" customWidth="1"/>
    <col min="15373" max="15616" width="9.140625" style="851"/>
    <col min="15617" max="15627" width="8.140625" style="851" customWidth="1"/>
    <col min="15628" max="15628" width="9.5703125" style="851" customWidth="1"/>
    <col min="15629" max="15872" width="9.140625" style="851"/>
    <col min="15873" max="15883" width="8.140625" style="851" customWidth="1"/>
    <col min="15884" max="15884" width="9.5703125" style="851" customWidth="1"/>
    <col min="15885" max="16128" width="9.140625" style="851"/>
    <col min="16129" max="16139" width="8.140625" style="851" customWidth="1"/>
    <col min="16140" max="16140" width="9.5703125" style="851" customWidth="1"/>
    <col min="16141" max="16384" width="9.140625" style="851"/>
  </cols>
  <sheetData>
    <row r="1" spans="1:12">
      <c r="A1" s="1163" t="s">
        <v>507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</row>
    <row r="2" spans="1:12">
      <c r="A2" s="1163" t="s">
        <v>508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</row>
    <row r="3" spans="1:12">
      <c r="A3" s="1163" t="s">
        <v>509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</row>
    <row r="4" spans="1:12">
      <c r="A4" s="852"/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</row>
    <row r="5" spans="1:12" s="854" customFormat="1">
      <c r="A5" s="853" t="s">
        <v>510</v>
      </c>
      <c r="B5" s="1164" t="s">
        <v>602</v>
      </c>
      <c r="C5" s="1165"/>
      <c r="D5" s="852">
        <v>2019</v>
      </c>
    </row>
    <row r="6" spans="1:12" s="854" customFormat="1">
      <c r="A6" s="855" t="s">
        <v>511</v>
      </c>
      <c r="B6" s="856" t="s">
        <v>512</v>
      </c>
      <c r="C6" s="857"/>
      <c r="D6" s="857"/>
      <c r="E6" s="858"/>
      <c r="F6" s="859"/>
      <c r="G6" s="859"/>
      <c r="H6" s="1166" t="s">
        <v>513</v>
      </c>
      <c r="I6" s="1166"/>
      <c r="J6" s="1166"/>
    </row>
    <row r="7" spans="1:12">
      <c r="E7" s="860"/>
      <c r="F7" s="859"/>
      <c r="G7" s="859"/>
      <c r="H7" s="861"/>
    </row>
    <row r="8" spans="1:12" s="863" customFormat="1" ht="20.100000000000001" customHeight="1">
      <c r="A8" s="862" t="s">
        <v>514</v>
      </c>
      <c r="E8" s="864"/>
      <c r="F8" s="865"/>
      <c r="G8" s="865"/>
      <c r="H8" s="866"/>
    </row>
    <row r="9" spans="1:12">
      <c r="A9" s="867"/>
      <c r="E9" s="860"/>
      <c r="F9" s="859"/>
      <c r="G9" s="859"/>
      <c r="H9" s="861"/>
    </row>
    <row r="10" spans="1:12" ht="20.100000000000001" customHeight="1">
      <c r="A10" s="867" t="s">
        <v>515</v>
      </c>
    </row>
    <row r="11" spans="1:12" ht="15" customHeight="1">
      <c r="A11" s="1167" t="s">
        <v>516</v>
      </c>
      <c r="B11" s="1168"/>
      <c r="C11" s="1168"/>
      <c r="D11" s="1168"/>
      <c r="E11" s="1168"/>
      <c r="F11" s="1168"/>
      <c r="G11" s="1168"/>
      <c r="H11" s="1169"/>
      <c r="I11" s="1170" t="s">
        <v>517</v>
      </c>
      <c r="J11" s="1170"/>
      <c r="K11" s="1170" t="s">
        <v>518</v>
      </c>
      <c r="L11" s="1170"/>
    </row>
    <row r="12" spans="1:12" ht="31.5" customHeight="1">
      <c r="A12" s="1148" t="s">
        <v>96</v>
      </c>
      <c r="B12" s="1149"/>
      <c r="C12" s="1149" t="s">
        <v>7</v>
      </c>
      <c r="D12" s="1149"/>
      <c r="E12" s="1149"/>
      <c r="F12" s="1149"/>
      <c r="G12" s="1149"/>
      <c r="H12" s="1150"/>
      <c r="I12" s="1151">
        <v>0.05</v>
      </c>
      <c r="J12" s="1152"/>
      <c r="K12" s="1151" t="e">
        <f>I22</f>
        <v>#DIV/0!</v>
      </c>
      <c r="L12" s="1152"/>
    </row>
    <row r="13" spans="1:12" ht="44.25" customHeight="1">
      <c r="A13" s="1148" t="s">
        <v>99</v>
      </c>
      <c r="B13" s="1149"/>
      <c r="C13" s="1149" t="s">
        <v>9</v>
      </c>
      <c r="D13" s="1149"/>
      <c r="E13" s="1149"/>
      <c r="F13" s="1149"/>
      <c r="G13" s="1149"/>
      <c r="H13" s="1150"/>
      <c r="I13" s="1153">
        <v>0.6</v>
      </c>
      <c r="J13" s="1154"/>
      <c r="K13" s="1153" t="e">
        <f>K54</f>
        <v>#DIV/0!</v>
      </c>
      <c r="L13" s="1154"/>
    </row>
    <row r="14" spans="1:12" ht="13.5" customHeight="1">
      <c r="A14" s="868"/>
      <c r="B14" s="868"/>
      <c r="C14" s="869"/>
      <c r="D14" s="869"/>
      <c r="E14" s="869"/>
      <c r="F14" s="869"/>
      <c r="G14" s="869"/>
      <c r="H14" s="869"/>
      <c r="I14" s="870"/>
      <c r="J14" s="871"/>
      <c r="K14" s="870"/>
      <c r="L14" s="871"/>
    </row>
    <row r="15" spans="1:12" ht="15" customHeight="1">
      <c r="A15" s="1167" t="s">
        <v>519</v>
      </c>
      <c r="B15" s="1168"/>
      <c r="C15" s="1168"/>
      <c r="D15" s="1168"/>
      <c r="E15" s="1168"/>
      <c r="F15" s="1168"/>
      <c r="G15" s="1168"/>
      <c r="H15" s="1169"/>
      <c r="I15" s="1170" t="s">
        <v>517</v>
      </c>
      <c r="J15" s="1170"/>
      <c r="K15" s="1170" t="s">
        <v>518</v>
      </c>
      <c r="L15" s="1170"/>
    </row>
    <row r="16" spans="1:12" ht="52.9" customHeight="1">
      <c r="A16" s="1148" t="s">
        <v>520</v>
      </c>
      <c r="B16" s="1149"/>
      <c r="C16" s="1149" t="s">
        <v>521</v>
      </c>
      <c r="D16" s="1149"/>
      <c r="E16" s="1149"/>
      <c r="F16" s="1149"/>
      <c r="G16" s="1149"/>
      <c r="H16" s="1150"/>
      <c r="I16" s="1173">
        <v>68</v>
      </c>
      <c r="J16" s="1174"/>
      <c r="K16" s="1154">
        <f>K40</f>
        <v>0</v>
      </c>
      <c r="L16" s="1154"/>
    </row>
    <row r="17" spans="1:12" ht="30" customHeight="1">
      <c r="A17" s="1148" t="s">
        <v>522</v>
      </c>
      <c r="B17" s="1149"/>
      <c r="C17" s="1149" t="s">
        <v>13</v>
      </c>
      <c r="D17" s="1149"/>
      <c r="E17" s="1149"/>
      <c r="F17" s="1149"/>
      <c r="G17" s="1149"/>
      <c r="H17" s="1150"/>
      <c r="I17" s="1171">
        <v>48</v>
      </c>
      <c r="J17" s="1171"/>
      <c r="K17" s="1172">
        <f>K52</f>
        <v>0</v>
      </c>
      <c r="L17" s="1172"/>
    </row>
    <row r="18" spans="1:12" ht="15" customHeight="1">
      <c r="A18" s="872"/>
      <c r="B18" s="873"/>
      <c r="C18" s="874"/>
      <c r="D18" s="874"/>
      <c r="E18" s="874"/>
      <c r="F18" s="874"/>
      <c r="G18" s="869"/>
      <c r="H18" s="869"/>
      <c r="I18" s="870"/>
      <c r="J18" s="871"/>
      <c r="K18" s="870"/>
      <c r="L18" s="871"/>
    </row>
    <row r="19" spans="1:12">
      <c r="A19" s="875" t="s">
        <v>523</v>
      </c>
      <c r="B19" s="876"/>
      <c r="C19" s="877"/>
      <c r="D19" s="877"/>
      <c r="E19" s="877"/>
      <c r="F19" s="877"/>
    </row>
    <row r="20" spans="1:12" ht="19.5" customHeight="1">
      <c r="A20" s="1155" t="s">
        <v>524</v>
      </c>
      <c r="B20" s="1156"/>
      <c r="C20" s="1156"/>
      <c r="D20" s="1156"/>
      <c r="E20" s="1156"/>
      <c r="F20" s="1156"/>
      <c r="G20" s="1156"/>
      <c r="H20" s="1156"/>
      <c r="I20" s="1156"/>
      <c r="J20" s="1156"/>
      <c r="K20" s="1156"/>
      <c r="L20" s="1156"/>
    </row>
    <row r="21" spans="1:12" ht="30" customHeight="1">
      <c r="A21" s="1157" t="s">
        <v>525</v>
      </c>
      <c r="B21" s="1157"/>
      <c r="C21" s="1157"/>
      <c r="D21" s="1157"/>
      <c r="E21" s="1157" t="s">
        <v>526</v>
      </c>
      <c r="F21" s="1157"/>
      <c r="G21" s="1157"/>
      <c r="H21" s="1157"/>
      <c r="I21" s="1157" t="s">
        <v>527</v>
      </c>
      <c r="J21" s="1157"/>
      <c r="K21" s="1157"/>
      <c r="L21" s="1157"/>
    </row>
    <row r="22" spans="1:12" ht="14.1" customHeight="1">
      <c r="A22" s="1175"/>
      <c r="B22" s="1175"/>
      <c r="C22" s="1175"/>
      <c r="D22" s="1175"/>
      <c r="E22" s="1175"/>
      <c r="F22" s="1175"/>
      <c r="G22" s="1175"/>
      <c r="H22" s="1175"/>
      <c r="I22" s="1176" t="e">
        <f>(E22-A22)/A22</f>
        <v>#DIV/0!</v>
      </c>
      <c r="J22" s="1176"/>
      <c r="K22" s="1176"/>
      <c r="L22" s="1176"/>
    </row>
    <row r="23" spans="1:12" ht="37.5" customHeight="1">
      <c r="A23" s="1155" t="s">
        <v>528</v>
      </c>
      <c r="B23" s="1156"/>
      <c r="C23" s="1156"/>
      <c r="D23" s="1156"/>
      <c r="E23" s="1156"/>
      <c r="F23" s="1156"/>
      <c r="G23" s="1156"/>
      <c r="H23" s="1156"/>
      <c r="I23" s="1156"/>
      <c r="J23" s="1156"/>
      <c r="K23" s="1156"/>
      <c r="L23" s="1156"/>
    </row>
    <row r="24" spans="1:12" ht="77.25" customHeight="1">
      <c r="A24" s="1157" t="s">
        <v>529</v>
      </c>
      <c r="B24" s="1157"/>
      <c r="C24" s="1177" t="s">
        <v>530</v>
      </c>
      <c r="D24" s="1177"/>
      <c r="E24" s="1177" t="s">
        <v>531</v>
      </c>
      <c r="F24" s="1177"/>
      <c r="G24" s="1157" t="s">
        <v>532</v>
      </c>
      <c r="H24" s="1157"/>
      <c r="I24" s="1157" t="s">
        <v>533</v>
      </c>
      <c r="J24" s="1157"/>
      <c r="K24" s="1157" t="s">
        <v>534</v>
      </c>
      <c r="L24" s="1157"/>
    </row>
    <row r="25" spans="1:12" ht="130.5" customHeight="1">
      <c r="A25" s="1158" t="s">
        <v>623</v>
      </c>
      <c r="B25" s="1159"/>
      <c r="C25" s="1158" t="s">
        <v>624</v>
      </c>
      <c r="D25" s="1159"/>
      <c r="E25" s="1147" t="s">
        <v>665</v>
      </c>
      <c r="F25" s="1160"/>
      <c r="G25" s="1161" t="s">
        <v>666</v>
      </c>
      <c r="H25" s="1146"/>
      <c r="I25" s="1146" t="s">
        <v>625</v>
      </c>
      <c r="J25" s="1146"/>
      <c r="K25" s="1160" t="s">
        <v>667</v>
      </c>
      <c r="L25" s="1162"/>
    </row>
    <row r="26" spans="1:12" ht="66" customHeight="1">
      <c r="A26" s="1158" t="s">
        <v>626</v>
      </c>
      <c r="B26" s="1159"/>
      <c r="C26" s="1158" t="s">
        <v>627</v>
      </c>
      <c r="D26" s="1159"/>
      <c r="E26" s="1147" t="s">
        <v>668</v>
      </c>
      <c r="F26" s="1160"/>
      <c r="G26" s="1161" t="s">
        <v>669</v>
      </c>
      <c r="H26" s="1146"/>
      <c r="I26" s="1146" t="s">
        <v>625</v>
      </c>
      <c r="J26" s="1146"/>
      <c r="K26" s="1160" t="s">
        <v>683</v>
      </c>
      <c r="L26" s="1162"/>
    </row>
    <row r="27" spans="1:12" ht="77.25" customHeight="1">
      <c r="A27" s="1158" t="s">
        <v>626</v>
      </c>
      <c r="B27" s="1159"/>
      <c r="C27" s="1158" t="s">
        <v>628</v>
      </c>
      <c r="D27" s="1159"/>
      <c r="E27" s="1147" t="s">
        <v>670</v>
      </c>
      <c r="F27" s="1160"/>
      <c r="G27" s="1161" t="s">
        <v>671</v>
      </c>
      <c r="H27" s="1146"/>
      <c r="I27" s="1146" t="s">
        <v>625</v>
      </c>
      <c r="J27" s="1146"/>
      <c r="K27" s="1160" t="s">
        <v>683</v>
      </c>
      <c r="L27" s="1162"/>
    </row>
    <row r="28" spans="1:12" ht="49.5" customHeight="1">
      <c r="A28" s="1158" t="s">
        <v>626</v>
      </c>
      <c r="B28" s="1159"/>
      <c r="C28" s="1158" t="s">
        <v>629</v>
      </c>
      <c r="D28" s="1159"/>
      <c r="E28" s="1147" t="s">
        <v>672</v>
      </c>
      <c r="F28" s="1160"/>
      <c r="G28" s="1147" t="s">
        <v>672</v>
      </c>
      <c r="H28" s="1160"/>
      <c r="I28" s="1146" t="s">
        <v>625</v>
      </c>
      <c r="J28" s="1146"/>
      <c r="K28" s="1160" t="s">
        <v>683</v>
      </c>
      <c r="L28" s="1162"/>
    </row>
    <row r="29" spans="1:12" ht="75.75" customHeight="1">
      <c r="A29" s="1158" t="s">
        <v>626</v>
      </c>
      <c r="B29" s="1159"/>
      <c r="C29" s="1158" t="s">
        <v>630</v>
      </c>
      <c r="D29" s="1159"/>
      <c r="E29" s="1147" t="s">
        <v>673</v>
      </c>
      <c r="F29" s="1160"/>
      <c r="G29" s="1161" t="s">
        <v>674</v>
      </c>
      <c r="H29" s="1146"/>
      <c r="I29" s="1146" t="s">
        <v>625</v>
      </c>
      <c r="J29" s="1146"/>
      <c r="K29" s="1160" t="s">
        <v>683</v>
      </c>
      <c r="L29" s="1162"/>
    </row>
    <row r="30" spans="1:12" ht="60.75" customHeight="1">
      <c r="A30" s="1158" t="s">
        <v>626</v>
      </c>
      <c r="B30" s="1159"/>
      <c r="C30" s="1158" t="s">
        <v>631</v>
      </c>
      <c r="D30" s="1159"/>
      <c r="E30" s="1147" t="s">
        <v>672</v>
      </c>
      <c r="F30" s="1160"/>
      <c r="G30" s="1161" t="s">
        <v>674</v>
      </c>
      <c r="H30" s="1146"/>
      <c r="I30" s="1146" t="s">
        <v>625</v>
      </c>
      <c r="J30" s="1146"/>
      <c r="K30" s="1160" t="s">
        <v>683</v>
      </c>
      <c r="L30" s="1162"/>
    </row>
    <row r="31" spans="1:12" ht="65.25" customHeight="1">
      <c r="A31" s="1158" t="s">
        <v>626</v>
      </c>
      <c r="B31" s="1159"/>
      <c r="C31" s="1158" t="s">
        <v>632</v>
      </c>
      <c r="D31" s="1159"/>
      <c r="E31" s="1147" t="s">
        <v>675</v>
      </c>
      <c r="F31" s="1160"/>
      <c r="G31" s="1161" t="s">
        <v>676</v>
      </c>
      <c r="H31" s="1146"/>
      <c r="I31" s="1146" t="s">
        <v>625</v>
      </c>
      <c r="J31" s="1146"/>
      <c r="K31" s="1160" t="s">
        <v>683</v>
      </c>
      <c r="L31" s="1162"/>
    </row>
    <row r="32" spans="1:12" ht="52.5" customHeight="1">
      <c r="A32" s="1158" t="s">
        <v>626</v>
      </c>
      <c r="B32" s="1159"/>
      <c r="C32" s="1158" t="s">
        <v>633</v>
      </c>
      <c r="D32" s="1159"/>
      <c r="E32" s="1147" t="s">
        <v>677</v>
      </c>
      <c r="F32" s="1160"/>
      <c r="G32" s="1161" t="s">
        <v>676</v>
      </c>
      <c r="H32" s="1146"/>
      <c r="I32" s="1146" t="s">
        <v>625</v>
      </c>
      <c r="J32" s="1146"/>
      <c r="K32" s="1160" t="s">
        <v>683</v>
      </c>
      <c r="L32" s="1162"/>
    </row>
    <row r="33" spans="1:12" ht="65.25" customHeight="1">
      <c r="A33" s="1158" t="s">
        <v>626</v>
      </c>
      <c r="B33" s="1159"/>
      <c r="C33" s="1158" t="s">
        <v>634</v>
      </c>
      <c r="D33" s="1159"/>
      <c r="E33" s="1147" t="s">
        <v>678</v>
      </c>
      <c r="F33" s="1160"/>
      <c r="G33" s="1161" t="s">
        <v>679</v>
      </c>
      <c r="H33" s="1146"/>
      <c r="I33" s="1146" t="s">
        <v>625</v>
      </c>
      <c r="J33" s="1146"/>
      <c r="K33" s="1160" t="s">
        <v>683</v>
      </c>
      <c r="L33" s="1162"/>
    </row>
    <row r="34" spans="1:12" ht="75.75" customHeight="1">
      <c r="A34" s="1158" t="s">
        <v>626</v>
      </c>
      <c r="B34" s="1159"/>
      <c r="C34" s="1158" t="s">
        <v>635</v>
      </c>
      <c r="D34" s="1159"/>
      <c r="E34" s="1147" t="s">
        <v>680</v>
      </c>
      <c r="F34" s="1160"/>
      <c r="G34" s="1161" t="s">
        <v>679</v>
      </c>
      <c r="H34" s="1146"/>
      <c r="I34" s="1146" t="s">
        <v>625</v>
      </c>
      <c r="J34" s="1146"/>
      <c r="K34" s="1160" t="s">
        <v>683</v>
      </c>
      <c r="L34" s="1162"/>
    </row>
    <row r="35" spans="1:12" ht="65.25" customHeight="1">
      <c r="A35" s="1158" t="s">
        <v>626</v>
      </c>
      <c r="B35" s="1159"/>
      <c r="C35" s="1158" t="s">
        <v>636</v>
      </c>
      <c r="D35" s="1159"/>
      <c r="E35" s="1147" t="s">
        <v>681</v>
      </c>
      <c r="F35" s="1160"/>
      <c r="G35" s="1161" t="s">
        <v>662</v>
      </c>
      <c r="H35" s="1146"/>
      <c r="I35" s="1146" t="s">
        <v>625</v>
      </c>
      <c r="J35" s="1146"/>
      <c r="K35" s="1160" t="s">
        <v>683</v>
      </c>
      <c r="L35" s="1162"/>
    </row>
    <row r="36" spans="1:12" ht="65.25" customHeight="1">
      <c r="A36" s="1158" t="s">
        <v>626</v>
      </c>
      <c r="B36" s="1159"/>
      <c r="C36" s="1158" t="s">
        <v>637</v>
      </c>
      <c r="D36" s="1159"/>
      <c r="E36" s="1147" t="s">
        <v>681</v>
      </c>
      <c r="F36" s="1160"/>
      <c r="G36" s="1161" t="s">
        <v>662</v>
      </c>
      <c r="H36" s="1146"/>
      <c r="I36" s="1146" t="s">
        <v>625</v>
      </c>
      <c r="J36" s="1146"/>
      <c r="K36" s="1160" t="s">
        <v>683</v>
      </c>
      <c r="L36" s="1162"/>
    </row>
    <row r="37" spans="1:12" ht="76.5" customHeight="1">
      <c r="A37" s="1158" t="s">
        <v>626</v>
      </c>
      <c r="B37" s="1159"/>
      <c r="C37" s="1158" t="s">
        <v>638</v>
      </c>
      <c r="D37" s="1159"/>
      <c r="E37" s="1147" t="s">
        <v>681</v>
      </c>
      <c r="F37" s="1160"/>
      <c r="G37" s="1161" t="s">
        <v>662</v>
      </c>
      <c r="H37" s="1146"/>
      <c r="I37" s="1146" t="s">
        <v>625</v>
      </c>
      <c r="J37" s="1146"/>
      <c r="K37" s="1160" t="s">
        <v>683</v>
      </c>
      <c r="L37" s="1162"/>
    </row>
    <row r="38" spans="1:12" ht="72.75" customHeight="1">
      <c r="A38" s="1158" t="s">
        <v>626</v>
      </c>
      <c r="B38" s="1159"/>
      <c r="C38" s="1158" t="s">
        <v>639</v>
      </c>
      <c r="D38" s="1159"/>
      <c r="E38" s="1147" t="s">
        <v>664</v>
      </c>
      <c r="F38" s="1160"/>
      <c r="G38" s="1161" t="s">
        <v>682</v>
      </c>
      <c r="H38" s="1146"/>
      <c r="I38" s="1146" t="s">
        <v>625</v>
      </c>
      <c r="J38" s="1146"/>
      <c r="K38" s="1160" t="s">
        <v>683</v>
      </c>
      <c r="L38" s="1162"/>
    </row>
    <row r="39" spans="1:12" ht="74.25" customHeight="1">
      <c r="A39" s="1158" t="s">
        <v>626</v>
      </c>
      <c r="B39" s="1159"/>
      <c r="C39" s="1158" t="s">
        <v>640</v>
      </c>
      <c r="D39" s="1159"/>
      <c r="E39" s="1147" t="s">
        <v>664</v>
      </c>
      <c r="F39" s="1160"/>
      <c r="G39" s="1161" t="s">
        <v>682</v>
      </c>
      <c r="H39" s="1146"/>
      <c r="I39" s="1146" t="s">
        <v>625</v>
      </c>
      <c r="J39" s="1146"/>
      <c r="K39" s="1160" t="s">
        <v>683</v>
      </c>
      <c r="L39" s="1162"/>
    </row>
    <row r="40" spans="1:12" ht="30" customHeight="1">
      <c r="A40" s="1178" t="s">
        <v>535</v>
      </c>
      <c r="B40" s="1178"/>
      <c r="C40" s="1178"/>
      <c r="D40" s="1178"/>
      <c r="E40" s="1178"/>
      <c r="F40" s="1178"/>
      <c r="G40" s="1178"/>
      <c r="H40" s="1178"/>
      <c r="I40" s="1178"/>
      <c r="J40" s="1178"/>
      <c r="K40" s="1157"/>
      <c r="L40" s="1157"/>
    </row>
    <row r="41" spans="1:12" ht="15" customHeight="1">
      <c r="A41" s="1155" t="s">
        <v>536</v>
      </c>
      <c r="B41" s="1156"/>
      <c r="C41" s="1156"/>
      <c r="D41" s="1156"/>
      <c r="E41" s="1156"/>
      <c r="F41" s="1156"/>
      <c r="G41" s="1156"/>
      <c r="H41" s="1156"/>
      <c r="I41" s="1156"/>
      <c r="J41" s="1156"/>
      <c r="K41" s="1156"/>
      <c r="L41" s="1156"/>
    </row>
    <row r="42" spans="1:12" ht="42.75" customHeight="1">
      <c r="A42" s="1179" t="s">
        <v>537</v>
      </c>
      <c r="B42" s="1179"/>
      <c r="C42" s="1179"/>
      <c r="D42" s="1179" t="s">
        <v>538</v>
      </c>
      <c r="E42" s="1179"/>
      <c r="F42" s="1179"/>
      <c r="G42" s="1179" t="s">
        <v>539</v>
      </c>
      <c r="H42" s="1179"/>
      <c r="I42" s="1179" t="s">
        <v>540</v>
      </c>
      <c r="J42" s="1179"/>
      <c r="K42" s="1181" t="s">
        <v>541</v>
      </c>
      <c r="L42" s="1182"/>
    </row>
    <row r="43" spans="1:12" ht="15" customHeight="1">
      <c r="A43" s="1180"/>
      <c r="B43" s="1180"/>
      <c r="C43" s="1180"/>
      <c r="D43" s="1180"/>
      <c r="E43" s="1180"/>
      <c r="F43" s="1180"/>
      <c r="G43" s="1180"/>
      <c r="H43" s="1180"/>
      <c r="I43" s="1180"/>
      <c r="J43" s="1180"/>
      <c r="K43" s="1183" t="s">
        <v>542</v>
      </c>
      <c r="L43" s="1184"/>
    </row>
    <row r="44" spans="1:12" ht="61.5" customHeight="1">
      <c r="A44" s="1146" t="s">
        <v>604</v>
      </c>
      <c r="B44" s="1146"/>
      <c r="C44" s="1146"/>
      <c r="D44" s="1146" t="s">
        <v>621</v>
      </c>
      <c r="E44" s="1146"/>
      <c r="F44" s="1146"/>
      <c r="G44" s="1147" t="s">
        <v>606</v>
      </c>
      <c r="H44" s="1146"/>
      <c r="I44" s="1146"/>
      <c r="J44" s="1146"/>
      <c r="K44" s="1146"/>
      <c r="L44" s="1146"/>
    </row>
    <row r="45" spans="1:12" ht="38.25" customHeight="1">
      <c r="A45" s="1146" t="s">
        <v>607</v>
      </c>
      <c r="B45" s="1146"/>
      <c r="C45" s="1146"/>
      <c r="D45" s="1146" t="s">
        <v>621</v>
      </c>
      <c r="E45" s="1146"/>
      <c r="F45" s="1146"/>
      <c r="G45" s="1147" t="s">
        <v>606</v>
      </c>
      <c r="H45" s="1146"/>
      <c r="I45" s="1146"/>
      <c r="J45" s="1146"/>
      <c r="K45" s="1146"/>
      <c r="L45" s="1146"/>
    </row>
    <row r="46" spans="1:12" ht="66" customHeight="1">
      <c r="A46" s="1146" t="s">
        <v>608</v>
      </c>
      <c r="B46" s="1146"/>
      <c r="C46" s="1146"/>
      <c r="D46" s="1146" t="s">
        <v>621</v>
      </c>
      <c r="E46" s="1146"/>
      <c r="F46" s="1146"/>
      <c r="G46" s="1147" t="s">
        <v>606</v>
      </c>
      <c r="H46" s="1146"/>
      <c r="I46" s="1146"/>
      <c r="J46" s="1146"/>
      <c r="K46" s="1146"/>
      <c r="L46" s="1146"/>
    </row>
    <row r="47" spans="1:12" ht="50.25" customHeight="1">
      <c r="A47" s="1146" t="s">
        <v>609</v>
      </c>
      <c r="B47" s="1146"/>
      <c r="C47" s="1146"/>
      <c r="D47" s="1146" t="s">
        <v>621</v>
      </c>
      <c r="E47" s="1146"/>
      <c r="F47" s="1146"/>
      <c r="G47" s="1147" t="s">
        <v>606</v>
      </c>
      <c r="H47" s="1146"/>
      <c r="I47" s="1146"/>
      <c r="J47" s="1146"/>
      <c r="K47" s="1146"/>
      <c r="L47" s="1146"/>
    </row>
    <row r="48" spans="1:12" ht="63.75" customHeight="1">
      <c r="A48" s="1146" t="s">
        <v>604</v>
      </c>
      <c r="B48" s="1146"/>
      <c r="C48" s="1146"/>
      <c r="D48" s="1146" t="s">
        <v>605</v>
      </c>
      <c r="E48" s="1146"/>
      <c r="F48" s="1146"/>
      <c r="G48" s="1147" t="s">
        <v>606</v>
      </c>
      <c r="H48" s="1146"/>
      <c r="I48" s="1146"/>
      <c r="J48" s="1146"/>
      <c r="K48" s="1146"/>
      <c r="L48" s="1146"/>
    </row>
    <row r="49" spans="1:12" ht="37.5" customHeight="1">
      <c r="A49" s="1146" t="s">
        <v>607</v>
      </c>
      <c r="B49" s="1146"/>
      <c r="C49" s="1146"/>
      <c r="D49" s="1146" t="s">
        <v>605</v>
      </c>
      <c r="E49" s="1146"/>
      <c r="F49" s="1146"/>
      <c r="G49" s="1147" t="s">
        <v>606</v>
      </c>
      <c r="H49" s="1146"/>
      <c r="I49" s="1146"/>
      <c r="J49" s="1146"/>
      <c r="K49" s="1146"/>
      <c r="L49" s="1146"/>
    </row>
    <row r="50" spans="1:12" ht="66.75" customHeight="1">
      <c r="A50" s="1146" t="s">
        <v>608</v>
      </c>
      <c r="B50" s="1146"/>
      <c r="C50" s="1146"/>
      <c r="D50" s="1146" t="s">
        <v>605</v>
      </c>
      <c r="E50" s="1146"/>
      <c r="F50" s="1146"/>
      <c r="G50" s="1147" t="s">
        <v>606</v>
      </c>
      <c r="H50" s="1146"/>
      <c r="I50" s="1146"/>
      <c r="J50" s="1146"/>
      <c r="K50" s="1146"/>
      <c r="L50" s="1146"/>
    </row>
    <row r="51" spans="1:12" ht="50.25" customHeight="1">
      <c r="A51" s="1146" t="s">
        <v>609</v>
      </c>
      <c r="B51" s="1146"/>
      <c r="C51" s="1146"/>
      <c r="D51" s="1146" t="s">
        <v>605</v>
      </c>
      <c r="E51" s="1146"/>
      <c r="F51" s="1146"/>
      <c r="G51" s="1147" t="s">
        <v>606</v>
      </c>
      <c r="H51" s="1146"/>
      <c r="I51" s="1146"/>
      <c r="J51" s="1146"/>
      <c r="K51" s="1146"/>
      <c r="L51" s="1146"/>
    </row>
    <row r="52" spans="1:12" s="877" customFormat="1" ht="15" customHeight="1">
      <c r="A52" s="1187" t="s">
        <v>13</v>
      </c>
      <c r="B52" s="1187"/>
      <c r="C52" s="1187"/>
      <c r="D52" s="1187"/>
      <c r="E52" s="1187"/>
      <c r="F52" s="1187"/>
      <c r="G52" s="1187"/>
      <c r="H52" s="1187"/>
      <c r="I52" s="1187"/>
      <c r="J52" s="1187"/>
      <c r="K52" s="1177"/>
      <c r="L52" s="1177"/>
    </row>
    <row r="53" spans="1:12" s="877" customFormat="1" ht="30" customHeight="1">
      <c r="A53" s="1185" t="s">
        <v>543</v>
      </c>
      <c r="B53" s="1185"/>
      <c r="C53" s="1185"/>
      <c r="D53" s="1185"/>
      <c r="E53" s="1185"/>
      <c r="F53" s="1185"/>
      <c r="G53" s="1185"/>
      <c r="H53" s="1185"/>
      <c r="I53" s="1185"/>
      <c r="J53" s="1185"/>
      <c r="K53" s="1177"/>
      <c r="L53" s="1177"/>
    </row>
    <row r="54" spans="1:12" s="877" customFormat="1" ht="30" customHeight="1">
      <c r="A54" s="1185" t="s">
        <v>9</v>
      </c>
      <c r="B54" s="1185"/>
      <c r="C54" s="1185"/>
      <c r="D54" s="1185"/>
      <c r="E54" s="1185"/>
      <c r="F54" s="1185"/>
      <c r="G54" s="1185"/>
      <c r="H54" s="1185"/>
      <c r="I54" s="1185"/>
      <c r="J54" s="1185"/>
      <c r="K54" s="1186" t="e">
        <f>K53/K52</f>
        <v>#DIV/0!</v>
      </c>
      <c r="L54" s="1186"/>
    </row>
    <row r="55" spans="1:12" ht="14.25" customHeight="1">
      <c r="A55" s="875"/>
      <c r="B55" s="875"/>
      <c r="C55" s="875"/>
      <c r="D55" s="875"/>
      <c r="E55" s="875"/>
      <c r="F55" s="875"/>
      <c r="G55" s="877"/>
      <c r="H55" s="877"/>
      <c r="I55" s="877"/>
      <c r="J55" s="877"/>
      <c r="K55" s="877"/>
      <c r="L55" s="877"/>
    </row>
    <row r="56" spans="1:12" ht="20.100000000000001" customHeight="1">
      <c r="A56" s="867" t="s">
        <v>544</v>
      </c>
    </row>
    <row r="57" spans="1:12" ht="15" customHeight="1">
      <c r="A57" s="1167" t="s">
        <v>516</v>
      </c>
      <c r="B57" s="1168"/>
      <c r="C57" s="1168"/>
      <c r="D57" s="1168"/>
      <c r="E57" s="1168"/>
      <c r="F57" s="1168"/>
      <c r="G57" s="1168"/>
      <c r="H57" s="1169"/>
      <c r="I57" s="1170" t="s">
        <v>517</v>
      </c>
      <c r="J57" s="1170"/>
      <c r="K57" s="1170" t="s">
        <v>518</v>
      </c>
      <c r="L57" s="1170"/>
    </row>
    <row r="58" spans="1:12" ht="30" customHeight="1">
      <c r="A58" s="1148" t="s">
        <v>96</v>
      </c>
      <c r="B58" s="1149"/>
      <c r="C58" s="1149" t="s">
        <v>66</v>
      </c>
      <c r="D58" s="1149"/>
      <c r="E58" s="1149"/>
      <c r="F58" s="1149"/>
      <c r="G58" s="1149"/>
      <c r="H58" s="1150"/>
      <c r="I58" s="1173" t="s">
        <v>545</v>
      </c>
      <c r="J58" s="1174"/>
      <c r="K58" s="1188"/>
      <c r="L58" s="1188"/>
    </row>
    <row r="59" spans="1:12" ht="13.5" customHeight="1">
      <c r="A59" s="868"/>
      <c r="B59" s="868"/>
      <c r="C59" s="869"/>
      <c r="D59" s="869"/>
      <c r="E59" s="869"/>
      <c r="F59" s="869"/>
      <c r="G59" s="869"/>
      <c r="H59" s="869"/>
      <c r="I59" s="870"/>
      <c r="J59" s="871"/>
      <c r="K59" s="870"/>
      <c r="L59" s="871"/>
    </row>
    <row r="60" spans="1:12" ht="15" customHeight="1">
      <c r="A60" s="1189" t="s">
        <v>519</v>
      </c>
      <c r="B60" s="1190"/>
      <c r="C60" s="1190"/>
      <c r="D60" s="1190"/>
      <c r="E60" s="1190"/>
      <c r="F60" s="1190"/>
      <c r="G60" s="1190"/>
      <c r="H60" s="1191"/>
      <c r="I60" s="1170" t="s">
        <v>517</v>
      </c>
      <c r="J60" s="1170"/>
      <c r="K60" s="1170" t="s">
        <v>518</v>
      </c>
      <c r="L60" s="1170"/>
    </row>
    <row r="61" spans="1:12" ht="27" customHeight="1">
      <c r="A61" s="1192"/>
      <c r="B61" s="1193"/>
      <c r="C61" s="1193"/>
      <c r="D61" s="1193"/>
      <c r="E61" s="1193"/>
      <c r="F61" s="1193"/>
      <c r="G61" s="1193"/>
      <c r="H61" s="1194"/>
      <c r="I61" s="878" t="s">
        <v>546</v>
      </c>
      <c r="J61" s="879" t="s">
        <v>547</v>
      </c>
      <c r="K61" s="878" t="s">
        <v>546</v>
      </c>
      <c r="L61" s="879" t="s">
        <v>547</v>
      </c>
    </row>
    <row r="62" spans="1:12" ht="30" customHeight="1">
      <c r="A62" s="1148" t="s">
        <v>520</v>
      </c>
      <c r="B62" s="1149"/>
      <c r="C62" s="1149" t="s">
        <v>548</v>
      </c>
      <c r="D62" s="1149"/>
      <c r="E62" s="1149"/>
      <c r="F62" s="1149"/>
      <c r="G62" s="1149"/>
      <c r="H62" s="1150"/>
      <c r="I62" s="880">
        <v>4</v>
      </c>
      <c r="J62" s="881">
        <f>I62*30000/30000000</f>
        <v>4.0000000000000001E-3</v>
      </c>
      <c r="K62" s="882">
        <f>K68</f>
        <v>1</v>
      </c>
      <c r="L62" s="881">
        <f>K62*30000/30000000</f>
        <v>1E-3</v>
      </c>
    </row>
    <row r="63" spans="1:12" ht="30" customHeight="1">
      <c r="A63" s="1148" t="s">
        <v>522</v>
      </c>
      <c r="B63" s="1149"/>
      <c r="C63" s="1149" t="s">
        <v>549</v>
      </c>
      <c r="D63" s="1149"/>
      <c r="E63" s="1149"/>
      <c r="F63" s="1149"/>
      <c r="G63" s="1149"/>
      <c r="H63" s="1150"/>
      <c r="I63" s="1171">
        <v>1</v>
      </c>
      <c r="J63" s="1171"/>
      <c r="K63" s="1172">
        <f>K74</f>
        <v>0</v>
      </c>
      <c r="L63" s="1172"/>
    </row>
    <row r="64" spans="1:12" ht="16.5" customHeight="1">
      <c r="A64" s="856" t="s">
        <v>523</v>
      </c>
      <c r="B64" s="876"/>
      <c r="C64" s="877"/>
      <c r="D64" s="877"/>
      <c r="E64" s="877"/>
      <c r="F64" s="877"/>
    </row>
    <row r="65" spans="1:12" ht="15.75" customHeight="1">
      <c r="A65" s="1155" t="s">
        <v>550</v>
      </c>
      <c r="B65" s="1156"/>
      <c r="C65" s="1156"/>
      <c r="D65" s="1156"/>
      <c r="E65" s="1156"/>
      <c r="F65" s="1156"/>
      <c r="G65" s="1156"/>
      <c r="H65" s="1156"/>
      <c r="I65" s="1156"/>
      <c r="J65" s="1156"/>
      <c r="K65" s="1156"/>
      <c r="L65" s="1156"/>
    </row>
    <row r="66" spans="1:12" ht="28.5" customHeight="1">
      <c r="A66" s="1157" t="s">
        <v>551</v>
      </c>
      <c r="B66" s="1157"/>
      <c r="C66" s="1157" t="s">
        <v>552</v>
      </c>
      <c r="D66" s="1157"/>
      <c r="E66" s="1157"/>
      <c r="F66" s="1157"/>
      <c r="G66" s="1157"/>
      <c r="H66" s="1157" t="s">
        <v>553</v>
      </c>
      <c r="I66" s="1157"/>
      <c r="J66" s="1157" t="s">
        <v>554</v>
      </c>
      <c r="K66" s="1157"/>
      <c r="L66" s="1157"/>
    </row>
    <row r="67" spans="1:12" ht="75.75" customHeight="1">
      <c r="A67" s="1195" t="s">
        <v>697</v>
      </c>
      <c r="B67" s="1196"/>
      <c r="C67" s="1197" t="s">
        <v>699</v>
      </c>
      <c r="D67" s="1197"/>
      <c r="E67" s="1197"/>
      <c r="F67" s="1197"/>
      <c r="G67" s="1197"/>
      <c r="H67" s="1198" t="s">
        <v>698</v>
      </c>
      <c r="I67" s="1199"/>
      <c r="J67" s="1200" t="s">
        <v>693</v>
      </c>
      <c r="K67" s="1201"/>
      <c r="L67" s="1196"/>
    </row>
    <row r="68" spans="1:12" s="877" customFormat="1" ht="20.100000000000001" customHeight="1">
      <c r="A68" s="1187" t="s">
        <v>555</v>
      </c>
      <c r="B68" s="1187"/>
      <c r="C68" s="1187"/>
      <c r="D68" s="1187"/>
      <c r="E68" s="1187"/>
      <c r="F68" s="1187"/>
      <c r="G68" s="1187"/>
      <c r="H68" s="1187"/>
      <c r="I68" s="1187"/>
      <c r="J68" s="1187"/>
      <c r="K68" s="1177">
        <v>1</v>
      </c>
      <c r="L68" s="1177"/>
    </row>
    <row r="69" spans="1:12" s="877" customFormat="1" ht="20.100000000000001" customHeight="1">
      <c r="A69" s="1185" t="s">
        <v>548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222">
        <f>K68*30000/30000000</f>
        <v>1E-3</v>
      </c>
      <c r="L69" s="1222"/>
    </row>
    <row r="70" spans="1:12" s="877" customFormat="1" ht="29.25" customHeight="1">
      <c r="A70" s="1156" t="s">
        <v>556</v>
      </c>
      <c r="B70" s="1156"/>
      <c r="C70" s="1156"/>
      <c r="D70" s="1156"/>
      <c r="E70" s="1156"/>
      <c r="F70" s="1156"/>
      <c r="G70" s="1156"/>
      <c r="H70" s="1156"/>
      <c r="I70" s="1156"/>
      <c r="J70" s="1156"/>
      <c r="K70" s="1156"/>
      <c r="L70" s="1156"/>
    </row>
    <row r="71" spans="1:12" ht="27.75" customHeight="1">
      <c r="A71" s="1223" t="s">
        <v>557</v>
      </c>
      <c r="B71" s="1224"/>
      <c r="C71" s="1225"/>
      <c r="D71" s="1226" t="s">
        <v>558</v>
      </c>
      <c r="E71" s="1227"/>
      <c r="F71" s="1228"/>
      <c r="G71" s="1223" t="s">
        <v>559</v>
      </c>
      <c r="H71" s="1224"/>
      <c r="I71" s="1224"/>
      <c r="J71" s="1225"/>
      <c r="K71" s="1223" t="s">
        <v>560</v>
      </c>
      <c r="L71" s="1225"/>
    </row>
    <row r="72" spans="1:12" s="883" customFormat="1" ht="15.75" customHeight="1">
      <c r="A72" s="1158"/>
      <c r="B72" s="1202"/>
      <c r="C72" s="1159"/>
      <c r="D72" s="1203"/>
      <c r="E72" s="1204"/>
      <c r="F72" s="1205"/>
      <c r="G72" s="1206"/>
      <c r="H72" s="1207"/>
      <c r="I72" s="1207"/>
      <c r="J72" s="1208"/>
      <c r="K72" s="1209"/>
      <c r="L72" s="1210"/>
    </row>
    <row r="73" spans="1:12" ht="14.1" customHeight="1">
      <c r="A73" s="1211"/>
      <c r="B73" s="1212"/>
      <c r="C73" s="1213"/>
      <c r="D73" s="1214"/>
      <c r="E73" s="1215"/>
      <c r="F73" s="1216"/>
      <c r="G73" s="1217"/>
      <c r="H73" s="1218"/>
      <c r="I73" s="1218"/>
      <c r="J73" s="1219"/>
      <c r="K73" s="1220"/>
      <c r="L73" s="1221"/>
    </row>
    <row r="74" spans="1:12" s="877" customFormat="1" ht="19.5" customHeight="1">
      <c r="A74" s="1185" t="s">
        <v>549</v>
      </c>
      <c r="B74" s="1185"/>
      <c r="C74" s="1185"/>
      <c r="D74" s="1185"/>
      <c r="E74" s="1185"/>
      <c r="F74" s="1185"/>
      <c r="G74" s="1185"/>
      <c r="H74" s="1185"/>
      <c r="I74" s="1185"/>
      <c r="J74" s="1185"/>
      <c r="K74" s="1157"/>
      <c r="L74" s="1157"/>
    </row>
    <row r="75" spans="1:12" ht="15.75" customHeight="1">
      <c r="A75" s="875"/>
      <c r="B75" s="875"/>
      <c r="C75" s="875"/>
      <c r="D75" s="875"/>
      <c r="E75" s="875"/>
      <c r="F75" s="875"/>
      <c r="G75" s="877"/>
      <c r="H75" s="877"/>
      <c r="I75" s="877"/>
      <c r="J75" s="877"/>
      <c r="K75" s="877"/>
      <c r="L75" s="877"/>
    </row>
    <row r="76" spans="1:12" ht="20.25" customHeight="1">
      <c r="A76" s="862" t="s">
        <v>561</v>
      </c>
      <c r="E76" s="860"/>
      <c r="F76" s="859"/>
      <c r="G76" s="859"/>
      <c r="H76" s="861"/>
    </row>
    <row r="77" spans="1:12" ht="8.25" customHeight="1">
      <c r="A77" s="862"/>
      <c r="E77" s="860"/>
      <c r="F77" s="859"/>
      <c r="G77" s="859"/>
      <c r="H77" s="861"/>
    </row>
    <row r="78" spans="1:12" ht="20.100000000000001" customHeight="1">
      <c r="A78" s="862" t="s">
        <v>562</v>
      </c>
    </row>
    <row r="79" spans="1:12" ht="15" customHeight="1">
      <c r="A79" s="1167" t="s">
        <v>516</v>
      </c>
      <c r="B79" s="1168"/>
      <c r="C79" s="1168"/>
      <c r="D79" s="1168"/>
      <c r="E79" s="1168"/>
      <c r="F79" s="1168"/>
      <c r="G79" s="1168"/>
      <c r="H79" s="1169"/>
      <c r="I79" s="1170" t="s">
        <v>517</v>
      </c>
      <c r="J79" s="1170"/>
      <c r="K79" s="1170" t="s">
        <v>518</v>
      </c>
      <c r="L79" s="1170"/>
    </row>
    <row r="80" spans="1:12" ht="60" customHeight="1">
      <c r="A80" s="1148" t="s">
        <v>96</v>
      </c>
      <c r="B80" s="1149"/>
      <c r="C80" s="1149" t="s">
        <v>563</v>
      </c>
      <c r="D80" s="1149"/>
      <c r="E80" s="1149"/>
      <c r="F80" s="1149"/>
      <c r="G80" s="1149"/>
      <c r="H80" s="1150"/>
      <c r="I80" s="1151">
        <v>0.5</v>
      </c>
      <c r="J80" s="1174"/>
      <c r="K80" s="1229">
        <v>0.5</v>
      </c>
      <c r="L80" s="1230"/>
    </row>
    <row r="81" spans="1:12" ht="13.5" customHeight="1">
      <c r="A81" s="868"/>
      <c r="B81" s="868"/>
      <c r="C81" s="869"/>
      <c r="D81" s="869"/>
      <c r="E81" s="869"/>
      <c r="F81" s="869"/>
      <c r="G81" s="869"/>
      <c r="H81" s="869"/>
      <c r="I81" s="870"/>
      <c r="J81" s="871"/>
      <c r="K81" s="870"/>
      <c r="L81" s="871"/>
    </row>
    <row r="82" spans="1:12" ht="27" customHeight="1">
      <c r="A82" s="1189" t="s">
        <v>519</v>
      </c>
      <c r="B82" s="1190"/>
      <c r="C82" s="1190"/>
      <c r="D82" s="1190"/>
      <c r="E82" s="1190"/>
      <c r="F82" s="1190"/>
      <c r="G82" s="1190"/>
      <c r="H82" s="1191"/>
      <c r="I82" s="1177" t="s">
        <v>517</v>
      </c>
      <c r="J82" s="1177"/>
      <c r="K82" s="1177" t="s">
        <v>518</v>
      </c>
      <c r="L82" s="1177"/>
    </row>
    <row r="83" spans="1:12" ht="30" customHeight="1">
      <c r="A83" s="1148" t="s">
        <v>520</v>
      </c>
      <c r="B83" s="1149"/>
      <c r="C83" s="1149" t="s">
        <v>564</v>
      </c>
      <c r="D83" s="1149"/>
      <c r="E83" s="1149"/>
      <c r="F83" s="1149"/>
      <c r="G83" s="1149"/>
      <c r="H83" s="1150"/>
      <c r="I83" s="1171">
        <v>11</v>
      </c>
      <c r="J83" s="1171"/>
      <c r="K83" s="1172">
        <f>K92</f>
        <v>2</v>
      </c>
      <c r="L83" s="1172"/>
    </row>
    <row r="84" spans="1:12" ht="45" customHeight="1">
      <c r="A84" s="1148" t="s">
        <v>522</v>
      </c>
      <c r="B84" s="1149"/>
      <c r="C84" s="1149" t="s">
        <v>100</v>
      </c>
      <c r="D84" s="1149"/>
      <c r="E84" s="1149"/>
      <c r="F84" s="1149"/>
      <c r="G84" s="1149"/>
      <c r="H84" s="1150"/>
      <c r="I84" s="1171">
        <v>14</v>
      </c>
      <c r="J84" s="1171"/>
      <c r="K84" s="1172">
        <f>K96</f>
        <v>1</v>
      </c>
      <c r="L84" s="1172"/>
    </row>
    <row r="85" spans="1:12" ht="30" customHeight="1">
      <c r="A85" s="1148" t="s">
        <v>565</v>
      </c>
      <c r="B85" s="1149"/>
      <c r="C85" s="1149" t="s">
        <v>102</v>
      </c>
      <c r="D85" s="1149"/>
      <c r="E85" s="1149"/>
      <c r="F85" s="1149"/>
      <c r="G85" s="1149"/>
      <c r="H85" s="1150"/>
      <c r="I85" s="1171">
        <v>5</v>
      </c>
      <c r="J85" s="1171"/>
      <c r="K85" s="1172">
        <f>K100</f>
        <v>1</v>
      </c>
      <c r="L85" s="1172"/>
    </row>
    <row r="86" spans="1:12" ht="28.5" customHeight="1">
      <c r="A86" s="856" t="s">
        <v>523</v>
      </c>
      <c r="B86" s="876"/>
      <c r="C86" s="877"/>
      <c r="D86" s="877"/>
      <c r="E86" s="877"/>
      <c r="F86" s="877"/>
      <c r="G86" s="877"/>
      <c r="H86" s="877"/>
      <c r="I86" s="877"/>
      <c r="J86" s="877"/>
      <c r="K86" s="877"/>
      <c r="L86" s="877"/>
    </row>
    <row r="87" spans="1:12" s="854" customFormat="1" ht="21.75" customHeight="1">
      <c r="A87" s="1156" t="s">
        <v>566</v>
      </c>
      <c r="B87" s="1156"/>
      <c r="C87" s="1156"/>
      <c r="D87" s="1156"/>
      <c r="E87" s="1156"/>
      <c r="F87" s="1156"/>
      <c r="G87" s="1156"/>
      <c r="H87" s="1156"/>
      <c r="I87" s="1156"/>
      <c r="J87" s="1156"/>
      <c r="K87" s="1156"/>
      <c r="L87" s="1156"/>
    </row>
    <row r="88" spans="1:12" ht="14.1" customHeight="1">
      <c r="A88" s="1231" t="s">
        <v>567</v>
      </c>
      <c r="B88" s="1232"/>
      <c r="C88" s="1232"/>
      <c r="D88" s="1233"/>
      <c r="E88" s="1231" t="s">
        <v>568</v>
      </c>
      <c r="F88" s="1232"/>
      <c r="G88" s="1233"/>
      <c r="H88" s="1231" t="s">
        <v>569</v>
      </c>
      <c r="I88" s="1232"/>
      <c r="J88" s="1232"/>
      <c r="K88" s="1232"/>
      <c r="L88" s="1233"/>
    </row>
    <row r="89" spans="1:12" ht="14.1" customHeight="1">
      <c r="A89" s="1234"/>
      <c r="B89" s="1235"/>
      <c r="C89" s="1235"/>
      <c r="D89" s="1236"/>
      <c r="E89" s="1234"/>
      <c r="F89" s="1235"/>
      <c r="G89" s="1236"/>
      <c r="H89" s="1234" t="s">
        <v>570</v>
      </c>
      <c r="I89" s="1235"/>
      <c r="J89" s="1235"/>
      <c r="K89" s="1235"/>
      <c r="L89" s="1236"/>
    </row>
    <row r="90" spans="1:12" ht="19.5" customHeight="1">
      <c r="A90" s="1237" t="s">
        <v>610</v>
      </c>
      <c r="B90" s="1237"/>
      <c r="C90" s="1237"/>
      <c r="D90" s="1237"/>
      <c r="E90" s="1238" t="s">
        <v>612</v>
      </c>
      <c r="F90" s="1237"/>
      <c r="G90" s="1237"/>
      <c r="H90" s="1237" t="s">
        <v>613</v>
      </c>
      <c r="I90" s="1237"/>
      <c r="J90" s="1237"/>
      <c r="K90" s="1237"/>
      <c r="L90" s="1237"/>
    </row>
    <row r="91" spans="1:12" ht="19.5" customHeight="1">
      <c r="A91" s="1237" t="s">
        <v>611</v>
      </c>
      <c r="B91" s="1237"/>
      <c r="C91" s="1237"/>
      <c r="D91" s="1237"/>
      <c r="E91" s="1238" t="s">
        <v>614</v>
      </c>
      <c r="F91" s="1237"/>
      <c r="G91" s="1237"/>
      <c r="H91" s="1237" t="s">
        <v>613</v>
      </c>
      <c r="I91" s="1237"/>
      <c r="J91" s="1237"/>
      <c r="K91" s="1237"/>
      <c r="L91" s="1237"/>
    </row>
    <row r="92" spans="1:12" ht="30" customHeight="1">
      <c r="A92" s="1248" t="s">
        <v>571</v>
      </c>
      <c r="B92" s="1249"/>
      <c r="C92" s="1249"/>
      <c r="D92" s="1249"/>
      <c r="E92" s="1249"/>
      <c r="F92" s="1249"/>
      <c r="G92" s="1249"/>
      <c r="H92" s="1249"/>
      <c r="I92" s="1249"/>
      <c r="J92" s="1249"/>
      <c r="K92" s="1157">
        <v>2</v>
      </c>
      <c r="L92" s="1157"/>
    </row>
    <row r="93" spans="1:12" s="854" customFormat="1" ht="39.950000000000003" customHeight="1">
      <c r="A93" s="1156" t="s">
        <v>572</v>
      </c>
      <c r="B93" s="1156"/>
      <c r="C93" s="1156"/>
      <c r="D93" s="1156"/>
      <c r="E93" s="1156"/>
      <c r="F93" s="1156"/>
      <c r="G93" s="1156"/>
      <c r="H93" s="1156"/>
      <c r="I93" s="1156"/>
      <c r="J93" s="1156"/>
      <c r="K93" s="1156"/>
      <c r="L93" s="1156"/>
    </row>
    <row r="94" spans="1:12" ht="36" customHeight="1">
      <c r="A94" s="1223" t="s">
        <v>573</v>
      </c>
      <c r="B94" s="1224"/>
      <c r="C94" s="1224"/>
      <c r="D94" s="1224"/>
      <c r="E94" s="1225"/>
      <c r="F94" s="1223" t="s">
        <v>574</v>
      </c>
      <c r="G94" s="1224"/>
      <c r="H94" s="1225"/>
      <c r="I94" s="1223" t="s">
        <v>575</v>
      </c>
      <c r="J94" s="1224"/>
      <c r="K94" s="1224"/>
      <c r="L94" s="1225"/>
    </row>
    <row r="95" spans="1:12" ht="23.25" customHeight="1">
      <c r="A95" s="1239" t="s">
        <v>616</v>
      </c>
      <c r="B95" s="1240"/>
      <c r="C95" s="1240"/>
      <c r="D95" s="1240"/>
      <c r="E95" s="1241"/>
      <c r="F95" s="1242" t="s">
        <v>700</v>
      </c>
      <c r="G95" s="1243"/>
      <c r="H95" s="1244"/>
      <c r="I95" s="1245">
        <v>33</v>
      </c>
      <c r="J95" s="1246"/>
      <c r="K95" s="1246"/>
      <c r="L95" s="1247"/>
    </row>
    <row r="96" spans="1:12" ht="30" customHeight="1">
      <c r="A96" s="1248" t="s">
        <v>100</v>
      </c>
      <c r="B96" s="1249"/>
      <c r="C96" s="1249"/>
      <c r="D96" s="1249"/>
      <c r="E96" s="1249"/>
      <c r="F96" s="1249"/>
      <c r="G96" s="1249"/>
      <c r="H96" s="1249"/>
      <c r="I96" s="1249"/>
      <c r="J96" s="1249"/>
      <c r="K96" s="1157">
        <v>1</v>
      </c>
      <c r="L96" s="1157"/>
    </row>
    <row r="97" spans="1:12" ht="39.950000000000003" customHeight="1">
      <c r="A97" s="1156" t="s">
        <v>576</v>
      </c>
      <c r="B97" s="1156"/>
      <c r="C97" s="1156"/>
      <c r="D97" s="1156"/>
      <c r="E97" s="1156"/>
      <c r="F97" s="1156"/>
      <c r="G97" s="1156"/>
      <c r="H97" s="1156"/>
      <c r="I97" s="1156"/>
      <c r="J97" s="1156"/>
      <c r="K97" s="1156"/>
      <c r="L97" s="1156"/>
    </row>
    <row r="98" spans="1:12" ht="39" customHeight="1">
      <c r="A98" s="1223" t="s">
        <v>577</v>
      </c>
      <c r="B98" s="1224"/>
      <c r="C98" s="1224"/>
      <c r="D98" s="1224"/>
      <c r="E98" s="1225"/>
      <c r="F98" s="1223" t="s">
        <v>578</v>
      </c>
      <c r="G98" s="1224"/>
      <c r="H98" s="1224"/>
      <c r="I98" s="1224"/>
      <c r="J98" s="1224"/>
      <c r="K98" s="1224"/>
      <c r="L98" s="1225"/>
    </row>
    <row r="99" spans="1:12" s="863" customFormat="1" ht="20.25" customHeight="1">
      <c r="A99" s="1239" t="s">
        <v>618</v>
      </c>
      <c r="B99" s="1240"/>
      <c r="C99" s="1240"/>
      <c r="D99" s="1240"/>
      <c r="E99" s="1241"/>
      <c r="F99" s="1255" t="s">
        <v>619</v>
      </c>
      <c r="G99" s="1256"/>
      <c r="H99" s="1256"/>
      <c r="I99" s="1256"/>
      <c r="J99" s="1256"/>
      <c r="K99" s="1256"/>
      <c r="L99" s="1257"/>
    </row>
    <row r="100" spans="1:12" ht="20.100000000000001" customHeight="1">
      <c r="A100" s="1248" t="s">
        <v>102</v>
      </c>
      <c r="B100" s="1249"/>
      <c r="C100" s="1249"/>
      <c r="D100" s="1249"/>
      <c r="E100" s="1249"/>
      <c r="F100" s="1249"/>
      <c r="G100" s="1249"/>
      <c r="H100" s="1249"/>
      <c r="I100" s="1249"/>
      <c r="J100" s="1249"/>
      <c r="K100" s="1157">
        <v>1</v>
      </c>
      <c r="L100" s="1157"/>
    </row>
    <row r="102" spans="1:12">
      <c r="A102" s="884" t="s">
        <v>253</v>
      </c>
      <c r="F102" s="867" t="s">
        <v>247</v>
      </c>
      <c r="K102" s="867" t="s">
        <v>248</v>
      </c>
    </row>
    <row r="103" spans="1:12">
      <c r="A103" s="884"/>
      <c r="F103" s="885"/>
      <c r="K103" s="867"/>
    </row>
    <row r="104" spans="1:12">
      <c r="A104" s="884"/>
      <c r="F104" s="867"/>
      <c r="K104" s="867"/>
    </row>
    <row r="105" spans="1:12">
      <c r="A105" s="884"/>
      <c r="F105" s="867"/>
      <c r="K105" s="867"/>
    </row>
    <row r="107" spans="1:12">
      <c r="A107" s="1251" t="s">
        <v>505</v>
      </c>
      <c r="B107" s="1251"/>
      <c r="C107" s="1251"/>
      <c r="D107" s="1251"/>
      <c r="F107" s="1251" t="s">
        <v>506</v>
      </c>
      <c r="G107" s="1251"/>
      <c r="H107" s="1251"/>
      <c r="I107" s="1251"/>
      <c r="J107" s="877"/>
      <c r="K107" s="1252" t="s">
        <v>701</v>
      </c>
      <c r="L107" s="1252"/>
    </row>
    <row r="108" spans="1:12">
      <c r="A108" s="1250" t="s">
        <v>457</v>
      </c>
      <c r="B108" s="1250"/>
      <c r="C108" s="1250"/>
      <c r="D108" s="1250"/>
      <c r="F108" s="1253" t="s">
        <v>579</v>
      </c>
      <c r="G108" s="1253"/>
      <c r="H108" s="1253"/>
      <c r="I108" s="1253"/>
      <c r="J108" s="857"/>
    </row>
    <row r="109" spans="1:12">
      <c r="A109" s="861"/>
      <c r="B109" s="861"/>
      <c r="C109" s="861"/>
      <c r="D109" s="861"/>
      <c r="F109" s="1254"/>
      <c r="G109" s="1254"/>
      <c r="H109" s="1254"/>
      <c r="I109" s="1254"/>
      <c r="J109" s="857"/>
    </row>
    <row r="110" spans="1:12">
      <c r="A110" s="1250"/>
      <c r="B110" s="1250"/>
      <c r="C110" s="1250"/>
      <c r="D110" s="1250"/>
      <c r="F110" s="1250"/>
      <c r="G110" s="1250"/>
      <c r="H110" s="1250"/>
      <c r="I110" s="1250"/>
    </row>
  </sheetData>
  <mergeCells count="289">
    <mergeCell ref="A37:B37"/>
    <mergeCell ref="C37:D37"/>
    <mergeCell ref="E37:F37"/>
    <mergeCell ref="G37:H37"/>
    <mergeCell ref="I37:J37"/>
    <mergeCell ref="K37:L37"/>
    <mergeCell ref="A38:B38"/>
    <mergeCell ref="C38:D38"/>
    <mergeCell ref="E38:F38"/>
    <mergeCell ref="G38:H38"/>
    <mergeCell ref="I38:J38"/>
    <mergeCell ref="K38:L38"/>
    <mergeCell ref="A35:B35"/>
    <mergeCell ref="C35:D35"/>
    <mergeCell ref="E35:F35"/>
    <mergeCell ref="G35:H35"/>
    <mergeCell ref="I35:J35"/>
    <mergeCell ref="K35:L35"/>
    <mergeCell ref="A36:B36"/>
    <mergeCell ref="C36:D36"/>
    <mergeCell ref="E36:F36"/>
    <mergeCell ref="G36:H36"/>
    <mergeCell ref="I36:J36"/>
    <mergeCell ref="K36:L36"/>
    <mergeCell ref="A33:B33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K34:L34"/>
    <mergeCell ref="A27:B27"/>
    <mergeCell ref="C27:D27"/>
    <mergeCell ref="E27:F27"/>
    <mergeCell ref="G27:H27"/>
    <mergeCell ref="I27:J27"/>
    <mergeCell ref="K27:L27"/>
    <mergeCell ref="A28:B28"/>
    <mergeCell ref="C28:D28"/>
    <mergeCell ref="E28:F28"/>
    <mergeCell ref="G28:H28"/>
    <mergeCell ref="I28:J28"/>
    <mergeCell ref="K28:L28"/>
    <mergeCell ref="A25:B25"/>
    <mergeCell ref="C25:D25"/>
    <mergeCell ref="E25:F25"/>
    <mergeCell ref="G25:H25"/>
    <mergeCell ref="I25:J25"/>
    <mergeCell ref="K25:L25"/>
    <mergeCell ref="A26:B26"/>
    <mergeCell ref="C26:D26"/>
    <mergeCell ref="E26:F26"/>
    <mergeCell ref="G26:H26"/>
    <mergeCell ref="I26:J26"/>
    <mergeCell ref="K26:L26"/>
    <mergeCell ref="A51:C51"/>
    <mergeCell ref="D51:F51"/>
    <mergeCell ref="G51:H51"/>
    <mergeCell ref="I51:J51"/>
    <mergeCell ref="K51:L51"/>
    <mergeCell ref="A46:C46"/>
    <mergeCell ref="D46:F46"/>
    <mergeCell ref="G46:H46"/>
    <mergeCell ref="I46:J46"/>
    <mergeCell ref="K46:L46"/>
    <mergeCell ref="A47:C47"/>
    <mergeCell ref="D47:F47"/>
    <mergeCell ref="G47:H47"/>
    <mergeCell ref="I47:J47"/>
    <mergeCell ref="K47:L47"/>
    <mergeCell ref="A48:C48"/>
    <mergeCell ref="D48:F48"/>
    <mergeCell ref="G48:H48"/>
    <mergeCell ref="I48:J48"/>
    <mergeCell ref="K48:L48"/>
    <mergeCell ref="A49:C49"/>
    <mergeCell ref="D49:F49"/>
    <mergeCell ref="G49:H49"/>
    <mergeCell ref="I49:J49"/>
    <mergeCell ref="A44:C44"/>
    <mergeCell ref="D44:F44"/>
    <mergeCell ref="G44:H44"/>
    <mergeCell ref="I44:J44"/>
    <mergeCell ref="K44:L44"/>
    <mergeCell ref="A45:C45"/>
    <mergeCell ref="D45:F45"/>
    <mergeCell ref="G45:H45"/>
    <mergeCell ref="I45:J45"/>
    <mergeCell ref="K45:L45"/>
    <mergeCell ref="A110:D110"/>
    <mergeCell ref="F110:I110"/>
    <mergeCell ref="A107:D107"/>
    <mergeCell ref="F107:I107"/>
    <mergeCell ref="K107:L107"/>
    <mergeCell ref="A108:D108"/>
    <mergeCell ref="F108:I108"/>
    <mergeCell ref="F109:I109"/>
    <mergeCell ref="A98:E98"/>
    <mergeCell ref="F98:L98"/>
    <mergeCell ref="A99:E99"/>
    <mergeCell ref="F99:L99"/>
    <mergeCell ref="A100:J100"/>
    <mergeCell ref="K100:L100"/>
    <mergeCell ref="A95:E95"/>
    <mergeCell ref="F95:H95"/>
    <mergeCell ref="I95:L95"/>
    <mergeCell ref="A96:J96"/>
    <mergeCell ref="K96:L96"/>
    <mergeCell ref="A97:L97"/>
    <mergeCell ref="A92:J92"/>
    <mergeCell ref="K92:L92"/>
    <mergeCell ref="A93:L93"/>
    <mergeCell ref="A94:E94"/>
    <mergeCell ref="F94:H94"/>
    <mergeCell ref="I94:L94"/>
    <mergeCell ref="A87:L87"/>
    <mergeCell ref="A88:D89"/>
    <mergeCell ref="E88:G89"/>
    <mergeCell ref="H88:L88"/>
    <mergeCell ref="H89:L89"/>
    <mergeCell ref="A91:D91"/>
    <mergeCell ref="E91:G91"/>
    <mergeCell ref="H91:L91"/>
    <mergeCell ref="A84:B84"/>
    <mergeCell ref="C84:H84"/>
    <mergeCell ref="I84:J84"/>
    <mergeCell ref="K84:L84"/>
    <mergeCell ref="A85:B85"/>
    <mergeCell ref="C85:H85"/>
    <mergeCell ref="I85:J85"/>
    <mergeCell ref="K85:L85"/>
    <mergeCell ref="A90:D90"/>
    <mergeCell ref="E90:G90"/>
    <mergeCell ref="H90:L90"/>
    <mergeCell ref="A82:H82"/>
    <mergeCell ref="I82:J82"/>
    <mergeCell ref="K82:L82"/>
    <mergeCell ref="A83:B83"/>
    <mergeCell ref="C83:H83"/>
    <mergeCell ref="I83:J83"/>
    <mergeCell ref="K83:L83"/>
    <mergeCell ref="A74:J74"/>
    <mergeCell ref="K74:L74"/>
    <mergeCell ref="A79:H79"/>
    <mergeCell ref="I79:J79"/>
    <mergeCell ref="K79:L79"/>
    <mergeCell ref="A80:B80"/>
    <mergeCell ref="C80:H80"/>
    <mergeCell ref="I80:J80"/>
    <mergeCell ref="K80:L80"/>
    <mergeCell ref="A72:C72"/>
    <mergeCell ref="D72:F72"/>
    <mergeCell ref="G72:J72"/>
    <mergeCell ref="K72:L72"/>
    <mergeCell ref="A73:C73"/>
    <mergeCell ref="D73:F73"/>
    <mergeCell ref="G73:J73"/>
    <mergeCell ref="K73:L73"/>
    <mergeCell ref="A68:J68"/>
    <mergeCell ref="K68:L68"/>
    <mergeCell ref="A69:J69"/>
    <mergeCell ref="K69:L69"/>
    <mergeCell ref="A70:L70"/>
    <mergeCell ref="A71:C71"/>
    <mergeCell ref="D71:F71"/>
    <mergeCell ref="G71:J71"/>
    <mergeCell ref="K71:L71"/>
    <mergeCell ref="A65:L65"/>
    <mergeCell ref="A66:B66"/>
    <mergeCell ref="C66:G66"/>
    <mergeCell ref="H66:I66"/>
    <mergeCell ref="J66:L66"/>
    <mergeCell ref="A67:B67"/>
    <mergeCell ref="C67:G67"/>
    <mergeCell ref="H67:I67"/>
    <mergeCell ref="J67:L67"/>
    <mergeCell ref="A62:B62"/>
    <mergeCell ref="C62:H62"/>
    <mergeCell ref="A63:B63"/>
    <mergeCell ref="C63:H63"/>
    <mergeCell ref="I63:J63"/>
    <mergeCell ref="K63:L63"/>
    <mergeCell ref="A58:B58"/>
    <mergeCell ref="C58:H58"/>
    <mergeCell ref="I58:J58"/>
    <mergeCell ref="K58:L58"/>
    <mergeCell ref="A60:H61"/>
    <mergeCell ref="I60:J60"/>
    <mergeCell ref="K60:L60"/>
    <mergeCell ref="A53:J53"/>
    <mergeCell ref="K53:L53"/>
    <mergeCell ref="A54:J54"/>
    <mergeCell ref="K54:L54"/>
    <mergeCell ref="A57:H57"/>
    <mergeCell ref="I57:J57"/>
    <mergeCell ref="K57:L57"/>
    <mergeCell ref="A52:J52"/>
    <mergeCell ref="K52:L52"/>
    <mergeCell ref="A40:J40"/>
    <mergeCell ref="K40:L40"/>
    <mergeCell ref="A41:L41"/>
    <mergeCell ref="A42:C43"/>
    <mergeCell ref="D42:F43"/>
    <mergeCell ref="G42:H43"/>
    <mergeCell ref="I42:J43"/>
    <mergeCell ref="K42:L42"/>
    <mergeCell ref="K43:L43"/>
    <mergeCell ref="A39:B39"/>
    <mergeCell ref="C39:D39"/>
    <mergeCell ref="E39:F39"/>
    <mergeCell ref="G39:H39"/>
    <mergeCell ref="I39:J39"/>
    <mergeCell ref="K39:L39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31:L31"/>
    <mergeCell ref="A32:B32"/>
    <mergeCell ref="C32:D32"/>
    <mergeCell ref="E32:F32"/>
    <mergeCell ref="G32:H32"/>
    <mergeCell ref="I32:J32"/>
    <mergeCell ref="K32:L32"/>
    <mergeCell ref="A22:D22"/>
    <mergeCell ref="E22:H22"/>
    <mergeCell ref="I22:L22"/>
    <mergeCell ref="A23:L23"/>
    <mergeCell ref="A24:B24"/>
    <mergeCell ref="C24:D24"/>
    <mergeCell ref="E24:F24"/>
    <mergeCell ref="G24:H24"/>
    <mergeCell ref="I24:J24"/>
    <mergeCell ref="K24:L24"/>
    <mergeCell ref="A1:L1"/>
    <mergeCell ref="A2:L2"/>
    <mergeCell ref="A3:L3"/>
    <mergeCell ref="B5:C5"/>
    <mergeCell ref="H6:J6"/>
    <mergeCell ref="A11:H11"/>
    <mergeCell ref="I11:J11"/>
    <mergeCell ref="K11:L11"/>
    <mergeCell ref="A17:B17"/>
    <mergeCell ref="C17:H17"/>
    <mergeCell ref="I17:J17"/>
    <mergeCell ref="K17:L17"/>
    <mergeCell ref="A15:H15"/>
    <mergeCell ref="I15:J15"/>
    <mergeCell ref="K15:L15"/>
    <mergeCell ref="A16:B16"/>
    <mergeCell ref="C16:H16"/>
    <mergeCell ref="I16:J16"/>
    <mergeCell ref="K16:L16"/>
    <mergeCell ref="K49:L49"/>
    <mergeCell ref="A50:C50"/>
    <mergeCell ref="D50:F50"/>
    <mergeCell ref="G50:H50"/>
    <mergeCell ref="I50:J50"/>
    <mergeCell ref="K50:L50"/>
    <mergeCell ref="A12:B12"/>
    <mergeCell ref="C12:H12"/>
    <mergeCell ref="I12:J12"/>
    <mergeCell ref="K12:L12"/>
    <mergeCell ref="A13:B13"/>
    <mergeCell ref="C13:H13"/>
    <mergeCell ref="I13:J13"/>
    <mergeCell ref="K13:L13"/>
    <mergeCell ref="A20:L20"/>
    <mergeCell ref="A21:D21"/>
    <mergeCell ref="E21:H21"/>
    <mergeCell ref="I21:L21"/>
    <mergeCell ref="A29:B29"/>
    <mergeCell ref="C29:D29"/>
    <mergeCell ref="E29:F29"/>
    <mergeCell ref="G29:H29"/>
    <mergeCell ref="I29:J29"/>
    <mergeCell ref="K29:L29"/>
  </mergeCells>
  <printOptions horizontalCentered="1"/>
  <pageMargins left="0.5" right="0.5" top="0.5" bottom="0.75" header="0.3" footer="0.3"/>
  <pageSetup paperSize="256" scale="73" orientation="portrait" r:id="rId1"/>
  <rowBreaks count="3" manualBreakCount="3">
    <brk id="32" max="16383" man="1"/>
    <brk id="54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LU</vt:lpstr>
      <vt:lpstr>TargetTemplate</vt:lpstr>
      <vt:lpstr>Mo. Targets</vt:lpstr>
      <vt:lpstr>Mo. Accom</vt:lpstr>
      <vt:lpstr>Annual</vt:lpstr>
      <vt:lpstr>Details</vt:lpstr>
      <vt:lpstr>Accomplishment</vt:lpstr>
      <vt:lpstr>Attachment</vt:lpstr>
      <vt:lpstr>PIR</vt:lpstr>
      <vt:lpstr>PFMR-JAN</vt:lpstr>
      <vt:lpstr>BAR1-1stQ</vt:lpstr>
      <vt:lpstr>Accomplishment!Print_Area</vt:lpstr>
      <vt:lpstr>Annual!Print_Area</vt:lpstr>
      <vt:lpstr>'Mo. Accom'!Print_Area</vt:lpstr>
      <vt:lpstr>'Mo. Targets'!Print_Area</vt:lpstr>
      <vt:lpstr>TargetTemplate!Print_Area</vt:lpstr>
      <vt:lpstr>Accomplishment!Print_Titles</vt:lpstr>
      <vt:lpstr>Annual!Print_Titles</vt:lpstr>
      <vt:lpstr>Details!Print_Titles</vt:lpstr>
      <vt:lpstr>'Mo. Accom'!Print_Titles</vt:lpstr>
      <vt:lpstr>'Mo. Targets'!Print_Titles</vt:lpstr>
      <vt:lpstr>'PFMR-JAN'!Print_Titles</vt:lpstr>
      <vt:lpstr>TargetTemplate!Print_Titles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MGB6</cp:lastModifiedBy>
  <cp:lastPrinted>2019-03-28T02:52:25Z</cp:lastPrinted>
  <dcterms:created xsi:type="dcterms:W3CDTF">2018-01-09T05:41:36Z</dcterms:created>
  <dcterms:modified xsi:type="dcterms:W3CDTF">2019-03-28T02:52:42Z</dcterms:modified>
</cp:coreProperties>
</file>