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MGB FINANCIAL REPORTS\FAR 1C, 3 &amp; 5\FAR 5\"/>
    </mc:Choice>
  </mc:AlternateContent>
  <bookViews>
    <workbookView xWindow="120" yWindow="105" windowWidth="20640" windowHeight="11760" tabRatio="374" firstSheet="7" activeTab="8"/>
  </bookViews>
  <sheets>
    <sheet name="ACCOUNT CODES" sheetId="4" state="hidden" r:id="rId1"/>
    <sheet name="REPORT OF INCOME -as of Sept " sheetId="1" state="hidden" r:id="rId2"/>
    <sheet name="REPORT OF INCOME -DEC. " sheetId="3" state="hidden" r:id="rId3"/>
    <sheet name="FAR NO. 5" sheetId="5" state="hidden" r:id="rId4"/>
    <sheet name="FAR NO. 5 (2)" sheetId="6" state="hidden" r:id="rId5"/>
    <sheet name="FAR NO. 5 (3)" sheetId="7" state="hidden" r:id="rId6"/>
    <sheet name="FAR NO. 5 (4)" sheetId="8" state="hidden" r:id="rId7"/>
    <sheet name="FAR NO. 5 2019" sheetId="12" r:id="rId8"/>
    <sheet name="FAR NO. 5 2019 (2)" sheetId="13" r:id="rId9"/>
  </sheets>
  <definedNames>
    <definedName name="_xlnm.Print_Area" localSheetId="4">'FAR NO. 5 (2)'!$A$1:$Q$106</definedName>
    <definedName name="_xlnm.Print_Area" localSheetId="5">'FAR NO. 5 (3)'!$A$1:$W$106</definedName>
    <definedName name="_xlnm.Print_Area" localSheetId="6">'FAR NO. 5 (4)'!$A$1:$W$106</definedName>
    <definedName name="_xlnm.Print_Area" localSheetId="7">'FAR NO. 5 2019'!$A$1:$Z$110</definedName>
    <definedName name="_xlnm.Print_Area" localSheetId="8">'FAR NO. 5 2019 (2)'!$A$1:$Z$110</definedName>
    <definedName name="_xlnm.Print_Area" localSheetId="1">'REPORT OF INCOME -as of Sept '!$C$1:$V$107</definedName>
    <definedName name="_xlnm.Print_Titles" localSheetId="5">'FAR NO. 5 (3)'!$11:$13</definedName>
    <definedName name="_xlnm.Print_Titles" localSheetId="6">'FAR NO. 5 (4)'!$11:$13</definedName>
    <definedName name="_xlnm.Print_Titles" localSheetId="7">'FAR NO. 5 2019'!$11:$13</definedName>
    <definedName name="_xlnm.Print_Titles" localSheetId="8">'FAR NO. 5 2019 (2)'!$2:$13</definedName>
    <definedName name="_xlnm.Print_Titles" localSheetId="1">'REPORT OF INCOME -as of Sept '!$10:$10</definedName>
  </definedNames>
  <calcPr calcId="162913"/>
</workbook>
</file>

<file path=xl/calcChain.xml><?xml version="1.0" encoding="utf-8"?>
<calcChain xmlns="http://schemas.openxmlformats.org/spreadsheetml/2006/main">
  <c r="X115" i="13" l="1"/>
  <c r="W100" i="13"/>
  <c r="W67" i="13"/>
  <c r="P100" i="13" l="1"/>
  <c r="L100" i="13"/>
  <c r="S99" i="13"/>
  <c r="O99" i="13"/>
  <c r="K99" i="13"/>
  <c r="G99" i="13"/>
  <c r="T97" i="13"/>
  <c r="V97" i="13" s="1"/>
  <c r="S96" i="13"/>
  <c r="O96" i="13"/>
  <c r="K96" i="13"/>
  <c r="G96" i="13"/>
  <c r="Y95" i="13"/>
  <c r="U94" i="13"/>
  <c r="U93" i="13"/>
  <c r="U92" i="13"/>
  <c r="U91" i="13"/>
  <c r="U90" i="13"/>
  <c r="U89" i="13"/>
  <c r="U88" i="13"/>
  <c r="S87" i="13"/>
  <c r="O87" i="13"/>
  <c r="K87" i="13"/>
  <c r="G87" i="13"/>
  <c r="C87" i="13"/>
  <c r="U86" i="13"/>
  <c r="U85" i="13"/>
  <c r="T84" i="13"/>
  <c r="U83" i="13"/>
  <c r="U82" i="13"/>
  <c r="U81" i="13"/>
  <c r="U80" i="13"/>
  <c r="U79" i="13"/>
  <c r="U78" i="13"/>
  <c r="S77" i="13"/>
  <c r="O77" i="13"/>
  <c r="K77" i="13"/>
  <c r="G77" i="13"/>
  <c r="C77" i="13"/>
  <c r="S76" i="13"/>
  <c r="O76" i="13"/>
  <c r="T76" i="13" s="1"/>
  <c r="U76" i="13" s="1"/>
  <c r="K76" i="13"/>
  <c r="S75" i="13"/>
  <c r="O75" i="13"/>
  <c r="T75" i="13" s="1"/>
  <c r="K75" i="13"/>
  <c r="S74" i="13"/>
  <c r="O74" i="13"/>
  <c r="K74" i="13"/>
  <c r="G74" i="13"/>
  <c r="S73" i="13"/>
  <c r="O73" i="13"/>
  <c r="K73" i="13"/>
  <c r="G73" i="13"/>
  <c r="S72" i="13"/>
  <c r="O72" i="13"/>
  <c r="K72" i="13"/>
  <c r="G72" i="13"/>
  <c r="S71" i="13"/>
  <c r="O71" i="13"/>
  <c r="K71" i="13"/>
  <c r="G71" i="13"/>
  <c r="S70" i="13"/>
  <c r="O70" i="13"/>
  <c r="K70" i="13"/>
  <c r="G70" i="13"/>
  <c r="S69" i="13"/>
  <c r="O69" i="13"/>
  <c r="O67" i="13" s="1"/>
  <c r="K69" i="13"/>
  <c r="G69" i="13"/>
  <c r="X68" i="13"/>
  <c r="U68" i="13"/>
  <c r="W68" i="13" s="1"/>
  <c r="S68" i="13"/>
  <c r="O68" i="13"/>
  <c r="K68" i="13"/>
  <c r="G68" i="13"/>
  <c r="L67" i="13"/>
  <c r="C67" i="13"/>
  <c r="U66" i="13"/>
  <c r="X65" i="13"/>
  <c r="Y65" i="13" s="1"/>
  <c r="G65" i="13"/>
  <c r="T65" i="13" s="1"/>
  <c r="U65" i="13" s="1"/>
  <c r="W65" i="13" s="1"/>
  <c r="T64" i="13"/>
  <c r="U64" i="13" s="1"/>
  <c r="W64" i="13" s="1"/>
  <c r="S63" i="13"/>
  <c r="O63" i="13"/>
  <c r="K63" i="13"/>
  <c r="G63" i="13"/>
  <c r="S62" i="13"/>
  <c r="O62" i="13"/>
  <c r="K62" i="13"/>
  <c r="G62" i="13"/>
  <c r="S61" i="13"/>
  <c r="S60" i="13" s="1"/>
  <c r="O61" i="13"/>
  <c r="O60" i="13" s="1"/>
  <c r="K61" i="13"/>
  <c r="K60" i="13" s="1"/>
  <c r="G61" i="13"/>
  <c r="G60" i="13" s="1"/>
  <c r="P60" i="13"/>
  <c r="L60" i="13"/>
  <c r="C60" i="13"/>
  <c r="S59" i="13"/>
  <c r="O59" i="13"/>
  <c r="K59" i="13"/>
  <c r="G59" i="13"/>
  <c r="S58" i="13"/>
  <c r="O58" i="13"/>
  <c r="K58" i="13"/>
  <c r="G58" i="13"/>
  <c r="S57" i="13"/>
  <c r="O57" i="13"/>
  <c r="K57" i="13"/>
  <c r="G57" i="13"/>
  <c r="S56" i="13"/>
  <c r="O56" i="13"/>
  <c r="K56" i="13"/>
  <c r="G56" i="13"/>
  <c r="S55" i="13"/>
  <c r="O55" i="13"/>
  <c r="K55" i="13"/>
  <c r="G55" i="13"/>
  <c r="S54" i="13"/>
  <c r="O54" i="13"/>
  <c r="K54" i="13"/>
  <c r="G54" i="13"/>
  <c r="G53" i="13" s="1"/>
  <c r="S53" i="13"/>
  <c r="P53" i="13"/>
  <c r="L53" i="13"/>
  <c r="C53" i="13"/>
  <c r="Y52" i="13"/>
  <c r="S52" i="13"/>
  <c r="O52" i="13"/>
  <c r="K52" i="13"/>
  <c r="G52" i="13"/>
  <c r="Y51" i="13"/>
  <c r="S51" i="13"/>
  <c r="O51" i="13"/>
  <c r="K51" i="13"/>
  <c r="G51" i="13"/>
  <c r="Y50" i="13"/>
  <c r="S50" i="13"/>
  <c r="O50" i="13"/>
  <c r="K50" i="13"/>
  <c r="G50" i="13"/>
  <c r="Y49" i="13"/>
  <c r="S49" i="13"/>
  <c r="O49" i="13"/>
  <c r="K49" i="13"/>
  <c r="G49" i="13"/>
  <c r="Y48" i="13"/>
  <c r="S48" i="13"/>
  <c r="O48" i="13"/>
  <c r="K48" i="13"/>
  <c r="G48" i="13"/>
  <c r="Y47" i="13"/>
  <c r="S47" i="13"/>
  <c r="O47" i="13"/>
  <c r="K47" i="13"/>
  <c r="G47" i="13"/>
  <c r="Y46" i="13"/>
  <c r="S46" i="13"/>
  <c r="O46" i="13"/>
  <c r="K46" i="13"/>
  <c r="G46" i="13"/>
  <c r="Y45" i="13"/>
  <c r="S45" i="13"/>
  <c r="O45" i="13"/>
  <c r="K45" i="13"/>
  <c r="G45" i="13"/>
  <c r="Y44" i="13"/>
  <c r="S44" i="13"/>
  <c r="O44" i="13"/>
  <c r="K44" i="13"/>
  <c r="G44" i="13"/>
  <c r="Y43" i="13"/>
  <c r="S43" i="13"/>
  <c r="O43" i="13"/>
  <c r="K43" i="13"/>
  <c r="G43" i="13"/>
  <c r="L42" i="13"/>
  <c r="C42" i="13"/>
  <c r="Y41" i="13"/>
  <c r="S41" i="13"/>
  <c r="O41" i="13"/>
  <c r="K41" i="13"/>
  <c r="G41" i="13"/>
  <c r="Y40" i="13"/>
  <c r="S40" i="13"/>
  <c r="O40" i="13"/>
  <c r="K40" i="13"/>
  <c r="G40" i="13"/>
  <c r="Y39" i="13"/>
  <c r="S39" i="13"/>
  <c r="O39" i="13"/>
  <c r="K39" i="13"/>
  <c r="G39" i="13"/>
  <c r="Y38" i="13"/>
  <c r="S38" i="13"/>
  <c r="O38" i="13"/>
  <c r="K38" i="13"/>
  <c r="G38" i="13"/>
  <c r="Y37" i="13"/>
  <c r="S37" i="13"/>
  <c r="O37" i="13"/>
  <c r="K37" i="13"/>
  <c r="G37" i="13"/>
  <c r="Y36" i="13"/>
  <c r="S36" i="13"/>
  <c r="O36" i="13"/>
  <c r="K36" i="13"/>
  <c r="G36" i="13"/>
  <c r="Y35" i="13"/>
  <c r="S35" i="13"/>
  <c r="O35" i="13"/>
  <c r="K35" i="13"/>
  <c r="G35" i="13"/>
  <c r="Y34" i="13"/>
  <c r="S34" i="13"/>
  <c r="O34" i="13"/>
  <c r="K34" i="13"/>
  <c r="G34" i="13"/>
  <c r="Y33" i="13"/>
  <c r="S33" i="13"/>
  <c r="O33" i="13"/>
  <c r="K33" i="13"/>
  <c r="G33" i="13"/>
  <c r="Y32" i="13"/>
  <c r="S32" i="13"/>
  <c r="O32" i="13"/>
  <c r="K32" i="13"/>
  <c r="G32" i="13"/>
  <c r="Y31" i="13"/>
  <c r="S31" i="13"/>
  <c r="O31" i="13"/>
  <c r="K31" i="13"/>
  <c r="G31" i="13"/>
  <c r="Y30" i="13"/>
  <c r="S30" i="13"/>
  <c r="S26" i="13" s="1"/>
  <c r="O30" i="13"/>
  <c r="K30" i="13"/>
  <c r="G30" i="13"/>
  <c r="Y29" i="13"/>
  <c r="S29" i="13"/>
  <c r="O29" i="13"/>
  <c r="K29" i="13"/>
  <c r="G29" i="13"/>
  <c r="Y28" i="13"/>
  <c r="S28" i="13"/>
  <c r="O28" i="13"/>
  <c r="K28" i="13"/>
  <c r="G28" i="13"/>
  <c r="Y27" i="13"/>
  <c r="S27" i="13"/>
  <c r="O27" i="13"/>
  <c r="K27" i="13"/>
  <c r="G27" i="13"/>
  <c r="C26" i="13"/>
  <c r="T25" i="13"/>
  <c r="U25" i="13" s="1"/>
  <c r="W25" i="13" s="1"/>
  <c r="T24" i="13"/>
  <c r="U24" i="13" s="1"/>
  <c r="W24" i="13" s="1"/>
  <c r="T23" i="13"/>
  <c r="U23" i="13" s="1"/>
  <c r="W23" i="13" s="1"/>
  <c r="T22" i="13"/>
  <c r="U22" i="13" s="1"/>
  <c r="W22" i="13" s="1"/>
  <c r="X21" i="13"/>
  <c r="Y21" i="13" s="1"/>
  <c r="T21" i="13"/>
  <c r="U21" i="13" s="1"/>
  <c r="W21" i="13" s="1"/>
  <c r="W20" i="13"/>
  <c r="T20" i="13"/>
  <c r="X20" i="13" s="1"/>
  <c r="Y20" i="13" s="1"/>
  <c r="W19" i="13"/>
  <c r="T19" i="13"/>
  <c r="X19" i="13" s="1"/>
  <c r="Y19" i="13" s="1"/>
  <c r="W18" i="13"/>
  <c r="T18" i="13"/>
  <c r="X18" i="13" s="1"/>
  <c r="Y18" i="13" s="1"/>
  <c r="W17" i="13"/>
  <c r="T17" i="13"/>
  <c r="X17" i="13" s="1"/>
  <c r="Y17" i="13" s="1"/>
  <c r="Y16" i="13"/>
  <c r="W16" i="13"/>
  <c r="T16" i="13"/>
  <c r="X16" i="13" s="1"/>
  <c r="T30" i="13" l="1"/>
  <c r="U30" i="13" s="1"/>
  <c r="T38" i="13"/>
  <c r="U38" i="13" s="1"/>
  <c r="T87" i="13"/>
  <c r="X87" i="13" s="1"/>
  <c r="Y87" i="13" s="1"/>
  <c r="T96" i="13"/>
  <c r="U96" i="13" s="1"/>
  <c r="W96" i="13" s="1"/>
  <c r="X96" i="13" s="1"/>
  <c r="X22" i="13"/>
  <c r="O26" i="13"/>
  <c r="X64" i="13"/>
  <c r="Y64" i="13" s="1"/>
  <c r="S67" i="13"/>
  <c r="C100" i="13"/>
  <c r="T34" i="13"/>
  <c r="U34" i="13" s="1"/>
  <c r="K67" i="13"/>
  <c r="X25" i="13"/>
  <c r="T28" i="13"/>
  <c r="U28" i="13" s="1"/>
  <c r="T43" i="13"/>
  <c r="U43" i="13" s="1"/>
  <c r="S42" i="13"/>
  <c r="S15" i="13" s="1"/>
  <c r="S100" i="13" s="1"/>
  <c r="T51" i="13"/>
  <c r="U51" i="13" s="1"/>
  <c r="G26" i="13"/>
  <c r="T31" i="13"/>
  <c r="U31" i="13" s="1"/>
  <c r="T39" i="13"/>
  <c r="U39" i="13" s="1"/>
  <c r="G42" i="13"/>
  <c r="G15" i="13" s="1"/>
  <c r="T52" i="13"/>
  <c r="U52" i="13" s="1"/>
  <c r="O42" i="13"/>
  <c r="T45" i="13"/>
  <c r="U45" i="13" s="1"/>
  <c r="T49" i="13"/>
  <c r="U49" i="13" s="1"/>
  <c r="T57" i="13"/>
  <c r="U57" i="13" s="1"/>
  <c r="G67" i="13"/>
  <c r="T72" i="13"/>
  <c r="U72" i="13" s="1"/>
  <c r="T33" i="13"/>
  <c r="U33" i="13" s="1"/>
  <c r="T41" i="13"/>
  <c r="U41" i="13" s="1"/>
  <c r="T46" i="13"/>
  <c r="U46" i="13" s="1"/>
  <c r="T50" i="13"/>
  <c r="U50" i="13" s="1"/>
  <c r="K53" i="13"/>
  <c r="T35" i="13"/>
  <c r="U35" i="13" s="1"/>
  <c r="T44" i="13"/>
  <c r="U44" i="13" s="1"/>
  <c r="T32" i="13"/>
  <c r="U32" i="13" s="1"/>
  <c r="T36" i="13"/>
  <c r="U36" i="13" s="1"/>
  <c r="T56" i="13"/>
  <c r="U56" i="13" s="1"/>
  <c r="T63" i="13"/>
  <c r="U63" i="13" s="1"/>
  <c r="T60" i="13"/>
  <c r="X60" i="13" s="1"/>
  <c r="Y60" i="13" s="1"/>
  <c r="T55" i="13"/>
  <c r="U55" i="13" s="1"/>
  <c r="T37" i="13"/>
  <c r="U37" i="13" s="1"/>
  <c r="T69" i="13"/>
  <c r="U69" i="13" s="1"/>
  <c r="T74" i="13"/>
  <c r="V74" i="13" s="1"/>
  <c r="T48" i="13"/>
  <c r="U48" i="13" s="1"/>
  <c r="T29" i="13"/>
  <c r="U29" i="13" s="1"/>
  <c r="K42" i="13"/>
  <c r="T47" i="13"/>
  <c r="U47" i="13" s="1"/>
  <c r="K26" i="13"/>
  <c r="T26" i="13" s="1"/>
  <c r="T40" i="13"/>
  <c r="U40" i="13" s="1"/>
  <c r="U60" i="13"/>
  <c r="W60" i="13" s="1"/>
  <c r="V75" i="13"/>
  <c r="U75" i="13"/>
  <c r="T27" i="13"/>
  <c r="U27" i="13" s="1"/>
  <c r="T61" i="13"/>
  <c r="T70" i="13"/>
  <c r="U70" i="13" s="1"/>
  <c r="T77" i="13"/>
  <c r="X23" i="13"/>
  <c r="T73" i="13"/>
  <c r="T99" i="13"/>
  <c r="X84" i="13"/>
  <c r="U84" i="13"/>
  <c r="W84" i="13" s="1"/>
  <c r="U87" i="13"/>
  <c r="W87" i="13" s="1"/>
  <c r="X24" i="13"/>
  <c r="O53" i="13"/>
  <c r="O15" i="13" s="1"/>
  <c r="O100" i="13" s="1"/>
  <c r="T58" i="13"/>
  <c r="T59" i="13"/>
  <c r="U59" i="13" s="1"/>
  <c r="T62" i="13"/>
  <c r="T71" i="13"/>
  <c r="T54" i="13"/>
  <c r="U54" i="13" s="1"/>
  <c r="V67" i="12"/>
  <c r="U67" i="12"/>
  <c r="T67" i="12"/>
  <c r="G67" i="12"/>
  <c r="U76" i="12"/>
  <c r="U75" i="12"/>
  <c r="T76" i="12"/>
  <c r="S76" i="12"/>
  <c r="O76" i="12"/>
  <c r="K76" i="12"/>
  <c r="S75" i="12"/>
  <c r="O75" i="12"/>
  <c r="K75" i="12"/>
  <c r="T75" i="12" s="1"/>
  <c r="V75" i="12" s="1"/>
  <c r="U26" i="13" l="1"/>
  <c r="T67" i="13"/>
  <c r="X67" i="13" s="1"/>
  <c r="Y67" i="13" s="1"/>
  <c r="T42" i="13"/>
  <c r="X42" i="13" s="1"/>
  <c r="Y42" i="13" s="1"/>
  <c r="V67" i="13"/>
  <c r="V15" i="13" s="1"/>
  <c r="V100" i="13" s="1"/>
  <c r="U42" i="13"/>
  <c r="W42" i="13" s="1"/>
  <c r="K15" i="13"/>
  <c r="K100" i="13" s="1"/>
  <c r="U71" i="13"/>
  <c r="X26" i="13"/>
  <c r="Y26" i="13" s="1"/>
  <c r="X73" i="13"/>
  <c r="U73" i="13"/>
  <c r="G100" i="13"/>
  <c r="U61" i="13"/>
  <c r="W61" i="13" s="1"/>
  <c r="X61" i="13"/>
  <c r="T53" i="13"/>
  <c r="U77" i="13"/>
  <c r="W77" i="13" s="1"/>
  <c r="X77" i="13"/>
  <c r="Y77" i="13" s="1"/>
  <c r="U62" i="13"/>
  <c r="W62" i="13" s="1"/>
  <c r="X62" i="13"/>
  <c r="G63" i="12"/>
  <c r="G62" i="12"/>
  <c r="G61" i="12"/>
  <c r="T15" i="13" l="1"/>
  <c r="X15" i="13" s="1"/>
  <c r="U53" i="13"/>
  <c r="W53" i="13" s="1"/>
  <c r="X53" i="13"/>
  <c r="Y53" i="13" s="1"/>
  <c r="W26" i="13"/>
  <c r="U67" i="13"/>
  <c r="G65" i="12"/>
  <c r="T100" i="13" l="1"/>
  <c r="X100" i="13"/>
  <c r="Y100" i="13" s="1"/>
  <c r="Y15" i="13"/>
  <c r="U15" i="13"/>
  <c r="S69" i="12"/>
  <c r="U100" i="13" l="1"/>
  <c r="W15" i="13"/>
  <c r="P100" i="12"/>
  <c r="L100" i="12"/>
  <c r="S99" i="12"/>
  <c r="O99" i="12"/>
  <c r="K99" i="12"/>
  <c r="G99" i="12"/>
  <c r="T99" i="12" s="1"/>
  <c r="T97" i="12"/>
  <c r="V97" i="12" s="1"/>
  <c r="S96" i="12"/>
  <c r="O96" i="12"/>
  <c r="K96" i="12"/>
  <c r="G96" i="12"/>
  <c r="U94" i="12"/>
  <c r="U93" i="12"/>
  <c r="U92" i="12"/>
  <c r="U91" i="12"/>
  <c r="U90" i="12"/>
  <c r="U89" i="12"/>
  <c r="U88" i="12"/>
  <c r="S87" i="12"/>
  <c r="O87" i="12"/>
  <c r="K87" i="12"/>
  <c r="G87" i="12"/>
  <c r="C87" i="12"/>
  <c r="U86" i="12"/>
  <c r="U85" i="12"/>
  <c r="T84" i="12"/>
  <c r="X84" i="12" s="1"/>
  <c r="U83" i="12"/>
  <c r="U82" i="12"/>
  <c r="U81" i="12"/>
  <c r="U80" i="12"/>
  <c r="U79" i="12"/>
  <c r="U78" i="12"/>
  <c r="S77" i="12"/>
  <c r="O77" i="12"/>
  <c r="K77" i="12"/>
  <c r="G77" i="12"/>
  <c r="C77" i="12"/>
  <c r="S74" i="12"/>
  <c r="O74" i="12"/>
  <c r="K74" i="12"/>
  <c r="G74" i="12"/>
  <c r="S73" i="12"/>
  <c r="O73" i="12"/>
  <c r="K73" i="12"/>
  <c r="G73" i="12"/>
  <c r="S72" i="12"/>
  <c r="O72" i="12"/>
  <c r="K72" i="12"/>
  <c r="G72" i="12"/>
  <c r="S71" i="12"/>
  <c r="O71" i="12"/>
  <c r="K71" i="12"/>
  <c r="G71" i="12"/>
  <c r="S70" i="12"/>
  <c r="O70" i="12"/>
  <c r="K70" i="12"/>
  <c r="G70" i="12"/>
  <c r="O69" i="12"/>
  <c r="K69" i="12"/>
  <c r="G69" i="12"/>
  <c r="X68" i="12"/>
  <c r="W68" i="12"/>
  <c r="U68" i="12"/>
  <c r="S68" i="12"/>
  <c r="O68" i="12"/>
  <c r="K68" i="12"/>
  <c r="G68" i="12"/>
  <c r="L67" i="12"/>
  <c r="C67" i="12"/>
  <c r="U66" i="12"/>
  <c r="T65" i="12"/>
  <c r="U65" i="12" s="1"/>
  <c r="W65" i="12" s="1"/>
  <c r="T64" i="12"/>
  <c r="U64" i="12" s="1"/>
  <c r="W64" i="12" s="1"/>
  <c r="S63" i="12"/>
  <c r="O63" i="12"/>
  <c r="K63" i="12"/>
  <c r="T63" i="12" s="1"/>
  <c r="U63" i="12" s="1"/>
  <c r="S62" i="12"/>
  <c r="O62" i="12"/>
  <c r="K62" i="12"/>
  <c r="S61" i="12"/>
  <c r="T61" i="12" s="1"/>
  <c r="U61" i="12" s="1"/>
  <c r="W61" i="12" s="1"/>
  <c r="O61" i="12"/>
  <c r="K61" i="12"/>
  <c r="P60" i="12"/>
  <c r="L60" i="12"/>
  <c r="G60" i="12"/>
  <c r="C60" i="12"/>
  <c r="S59" i="12"/>
  <c r="O59" i="12"/>
  <c r="K59" i="12"/>
  <c r="G59" i="12"/>
  <c r="S58" i="12"/>
  <c r="O58" i="12"/>
  <c r="K58" i="12"/>
  <c r="G58" i="12"/>
  <c r="S57" i="12"/>
  <c r="O57" i="12"/>
  <c r="K57" i="12"/>
  <c r="G57" i="12"/>
  <c r="S56" i="12"/>
  <c r="O56" i="12"/>
  <c r="K56" i="12"/>
  <c r="G56" i="12"/>
  <c r="S55" i="12"/>
  <c r="O55" i="12"/>
  <c r="K55" i="12"/>
  <c r="G55" i="12"/>
  <c r="S54" i="12"/>
  <c r="O54" i="12"/>
  <c r="O53" i="12" s="1"/>
  <c r="K54" i="12"/>
  <c r="G54" i="12"/>
  <c r="S53" i="12"/>
  <c r="P53" i="12"/>
  <c r="L53" i="12"/>
  <c r="K53" i="12"/>
  <c r="C53" i="12"/>
  <c r="Y52" i="12"/>
  <c r="S52" i="12"/>
  <c r="O52" i="12"/>
  <c r="K52" i="12"/>
  <c r="G52" i="12"/>
  <c r="Y51" i="12"/>
  <c r="S51" i="12"/>
  <c r="O51" i="12"/>
  <c r="K51" i="12"/>
  <c r="G51" i="12"/>
  <c r="Y50" i="12"/>
  <c r="S50" i="12"/>
  <c r="O50" i="12"/>
  <c r="K50" i="12"/>
  <c r="G50" i="12"/>
  <c r="Y49" i="12"/>
  <c r="S49" i="12"/>
  <c r="O49" i="12"/>
  <c r="K49" i="12"/>
  <c r="G49" i="12"/>
  <c r="Y48" i="12"/>
  <c r="S48" i="12"/>
  <c r="O48" i="12"/>
  <c r="K48" i="12"/>
  <c r="G48" i="12"/>
  <c r="Y47" i="12"/>
  <c r="S47" i="12"/>
  <c r="O47" i="12"/>
  <c r="K47" i="12"/>
  <c r="G47" i="12"/>
  <c r="Y46" i="12"/>
  <c r="S46" i="12"/>
  <c r="O46" i="12"/>
  <c r="K46" i="12"/>
  <c r="G46" i="12"/>
  <c r="Y45" i="12"/>
  <c r="S45" i="12"/>
  <c r="O45" i="12"/>
  <c r="K45" i="12"/>
  <c r="G45" i="12"/>
  <c r="Y44" i="12"/>
  <c r="S44" i="12"/>
  <c r="O44" i="12"/>
  <c r="K44" i="12"/>
  <c r="G44" i="12"/>
  <c r="T44" i="12" s="1"/>
  <c r="U44" i="12" s="1"/>
  <c r="Y43" i="12"/>
  <c r="S43" i="12"/>
  <c r="O43" i="12"/>
  <c r="K43" i="12"/>
  <c r="G43" i="12"/>
  <c r="L42" i="12"/>
  <c r="C42" i="12"/>
  <c r="Y41" i="12"/>
  <c r="S41" i="12"/>
  <c r="O41" i="12"/>
  <c r="K41" i="12"/>
  <c r="G41" i="12"/>
  <c r="T41" i="12" s="1"/>
  <c r="U41" i="12" s="1"/>
  <c r="Y40" i="12"/>
  <c r="S40" i="12"/>
  <c r="O40" i="12"/>
  <c r="K40" i="12"/>
  <c r="G40" i="12"/>
  <c r="Y39" i="12"/>
  <c r="S39" i="12"/>
  <c r="O39" i="12"/>
  <c r="K39" i="12"/>
  <c r="G39" i="12"/>
  <c r="Y38" i="12"/>
  <c r="S38" i="12"/>
  <c r="O38" i="12"/>
  <c r="K38" i="12"/>
  <c r="G38" i="12"/>
  <c r="Y37" i="12"/>
  <c r="S37" i="12"/>
  <c r="O37" i="12"/>
  <c r="K37" i="12"/>
  <c r="G37" i="12"/>
  <c r="Y36" i="12"/>
  <c r="S36" i="12"/>
  <c r="O36" i="12"/>
  <c r="K36" i="12"/>
  <c r="G36" i="12"/>
  <c r="Y35" i="12"/>
  <c r="S35" i="12"/>
  <c r="O35" i="12"/>
  <c r="K35" i="12"/>
  <c r="G35" i="12"/>
  <c r="Y34" i="12"/>
  <c r="S34" i="12"/>
  <c r="O34" i="12"/>
  <c r="K34" i="12"/>
  <c r="G34" i="12"/>
  <c r="Y33" i="12"/>
  <c r="S33" i="12"/>
  <c r="O33" i="12"/>
  <c r="K33" i="12"/>
  <c r="G33" i="12"/>
  <c r="Y32" i="12"/>
  <c r="S32" i="12"/>
  <c r="O32" i="12"/>
  <c r="K32" i="12"/>
  <c r="G32" i="12"/>
  <c r="Y31" i="12"/>
  <c r="S31" i="12"/>
  <c r="O31" i="12"/>
  <c r="K31" i="12"/>
  <c r="G31" i="12"/>
  <c r="Y30" i="12"/>
  <c r="S30" i="12"/>
  <c r="O30" i="12"/>
  <c r="K30" i="12"/>
  <c r="K26" i="12" s="1"/>
  <c r="G30" i="12"/>
  <c r="Y29" i="12"/>
  <c r="S29" i="12"/>
  <c r="O29" i="12"/>
  <c r="K29" i="12"/>
  <c r="G29" i="12"/>
  <c r="Y28" i="12"/>
  <c r="S28" i="12"/>
  <c r="O28" i="12"/>
  <c r="K28" i="12"/>
  <c r="G28" i="12"/>
  <c r="Y27" i="12"/>
  <c r="S27" i="12"/>
  <c r="O27" i="12"/>
  <c r="K27" i="12"/>
  <c r="G27" i="12"/>
  <c r="C26" i="12"/>
  <c r="X25" i="12"/>
  <c r="W25" i="12"/>
  <c r="U25" i="12"/>
  <c r="T25" i="12"/>
  <c r="X24" i="12"/>
  <c r="U24" i="12"/>
  <c r="W24" i="12" s="1"/>
  <c r="T24" i="12"/>
  <c r="X23" i="12"/>
  <c r="U23" i="12"/>
  <c r="W23" i="12" s="1"/>
  <c r="T23" i="12"/>
  <c r="X22" i="12"/>
  <c r="W22" i="12"/>
  <c r="U22" i="12"/>
  <c r="T22" i="12"/>
  <c r="X21" i="12"/>
  <c r="Y21" i="12" s="1"/>
  <c r="T21" i="12"/>
  <c r="U21" i="12" s="1"/>
  <c r="W21" i="12" s="1"/>
  <c r="W20" i="12"/>
  <c r="T20" i="12"/>
  <c r="X20" i="12" s="1"/>
  <c r="Y20" i="12" s="1"/>
  <c r="W19" i="12"/>
  <c r="T19" i="12"/>
  <c r="X19" i="12" s="1"/>
  <c r="Y19" i="12" s="1"/>
  <c r="W18" i="12"/>
  <c r="T18" i="12"/>
  <c r="X18" i="12" s="1"/>
  <c r="Y18" i="12" s="1"/>
  <c r="W17" i="12"/>
  <c r="T17" i="12"/>
  <c r="X17" i="12" s="1"/>
  <c r="Y17" i="12" s="1"/>
  <c r="W16" i="12"/>
  <c r="T16" i="12"/>
  <c r="X16" i="12" s="1"/>
  <c r="Y16" i="12" s="1"/>
  <c r="S26" i="12" l="1"/>
  <c r="O60" i="12"/>
  <c r="S42" i="12"/>
  <c r="T54" i="12"/>
  <c r="U54" i="12" s="1"/>
  <c r="G53" i="12"/>
  <c r="T57" i="12"/>
  <c r="U57" i="12" s="1"/>
  <c r="T58" i="12"/>
  <c r="T59" i="12"/>
  <c r="U59" i="12" s="1"/>
  <c r="K60" i="12"/>
  <c r="T43" i="12"/>
  <c r="U43" i="12" s="1"/>
  <c r="C100" i="12"/>
  <c r="T77" i="12"/>
  <c r="U77" i="12" s="1"/>
  <c r="W77" i="12" s="1"/>
  <c r="O67" i="12"/>
  <c r="T87" i="12"/>
  <c r="X87" i="12" s="1"/>
  <c r="Y87" i="12" s="1"/>
  <c r="T96" i="12"/>
  <c r="Y95" i="12" s="1"/>
  <c r="G15" i="12"/>
  <c r="X65" i="12"/>
  <c r="Y65" i="12" s="1"/>
  <c r="T62" i="12"/>
  <c r="X62" i="12" s="1"/>
  <c r="S60" i="12"/>
  <c r="T60" i="12" s="1"/>
  <c r="T56" i="12"/>
  <c r="U56" i="12" s="1"/>
  <c r="G26" i="12"/>
  <c r="K67" i="12"/>
  <c r="U84" i="12"/>
  <c r="W84" i="12" s="1"/>
  <c r="T71" i="12"/>
  <c r="U71" i="12" s="1"/>
  <c r="W71" i="12" s="1"/>
  <c r="T72" i="12"/>
  <c r="U72" i="12" s="1"/>
  <c r="T73" i="12"/>
  <c r="X73" i="12" s="1"/>
  <c r="T52" i="12"/>
  <c r="U52" i="12" s="1"/>
  <c r="T53" i="12"/>
  <c r="U53" i="12" s="1"/>
  <c r="W53" i="12" s="1"/>
  <c r="O42" i="12"/>
  <c r="T47" i="12"/>
  <c r="U47" i="12" s="1"/>
  <c r="T51" i="12"/>
  <c r="U51" i="12" s="1"/>
  <c r="T48" i="12"/>
  <c r="U48" i="12" s="1"/>
  <c r="K42" i="12"/>
  <c r="T45" i="12"/>
  <c r="U45" i="12" s="1"/>
  <c r="T49" i="12"/>
  <c r="U49" i="12" s="1"/>
  <c r="T46" i="12"/>
  <c r="U46" i="12" s="1"/>
  <c r="T50" i="12"/>
  <c r="U50" i="12" s="1"/>
  <c r="T28" i="12"/>
  <c r="U28" i="12" s="1"/>
  <c r="T32" i="12"/>
  <c r="U32" i="12" s="1"/>
  <c r="T36" i="12"/>
  <c r="U36" i="12" s="1"/>
  <c r="T29" i="12"/>
  <c r="U29" i="12" s="1"/>
  <c r="T33" i="12"/>
  <c r="U33" i="12" s="1"/>
  <c r="T40" i="12"/>
  <c r="U40" i="12" s="1"/>
  <c r="T37" i="12"/>
  <c r="U37" i="12" s="1"/>
  <c r="T30" i="12"/>
  <c r="U30" i="12" s="1"/>
  <c r="T34" i="12"/>
  <c r="U34" i="12" s="1"/>
  <c r="T38" i="12"/>
  <c r="U38" i="12" s="1"/>
  <c r="O26" i="12"/>
  <c r="T31" i="12"/>
  <c r="U31" i="12" s="1"/>
  <c r="T35" i="12"/>
  <c r="U35" i="12" s="1"/>
  <c r="T39" i="12"/>
  <c r="U39" i="12" s="1"/>
  <c r="T69" i="12"/>
  <c r="U69" i="12" s="1"/>
  <c r="S67" i="12"/>
  <c r="T74" i="12"/>
  <c r="V74" i="12" s="1"/>
  <c r="V15" i="12" s="1"/>
  <c r="V100" i="12" s="1"/>
  <c r="T70" i="12"/>
  <c r="X77" i="12"/>
  <c r="Y77" i="12" s="1"/>
  <c r="X71" i="12"/>
  <c r="T55" i="12"/>
  <c r="U55" i="12" s="1"/>
  <c r="G42" i="12"/>
  <c r="T42" i="12" s="1"/>
  <c r="X42" i="12" s="1"/>
  <c r="Y42" i="12" s="1"/>
  <c r="T27" i="12"/>
  <c r="U27" i="12" s="1"/>
  <c r="X61" i="12"/>
  <c r="X64" i="12"/>
  <c r="Y64" i="12" s="1"/>
  <c r="X60" i="12" l="1"/>
  <c r="Y60" i="12" s="1"/>
  <c r="U60" i="12"/>
  <c r="W60" i="12" s="1"/>
  <c r="K15" i="12"/>
  <c r="T26" i="12"/>
  <c r="X26" i="12" s="1"/>
  <c r="Y26" i="12" s="1"/>
  <c r="S15" i="12"/>
  <c r="S100" i="12" s="1"/>
  <c r="U96" i="12"/>
  <c r="W96" i="12" s="1"/>
  <c r="X96" i="12" s="1"/>
  <c r="U87" i="12"/>
  <c r="W87" i="12" s="1"/>
  <c r="K100" i="12"/>
  <c r="U62" i="12"/>
  <c r="W62" i="12" s="1"/>
  <c r="U73" i="12"/>
  <c r="W73" i="12" s="1"/>
  <c r="X53" i="12"/>
  <c r="Y53" i="12" s="1"/>
  <c r="U42" i="12"/>
  <c r="W42" i="12" s="1"/>
  <c r="O15" i="12"/>
  <c r="O100" i="12" s="1"/>
  <c r="X67" i="12"/>
  <c r="Y67" i="12" s="1"/>
  <c r="U26" i="12"/>
  <c r="T15" i="12" l="1"/>
  <c r="T100" i="12" s="1"/>
  <c r="W67" i="12"/>
  <c r="W26" i="12"/>
  <c r="G100" i="12"/>
  <c r="U15" i="12" l="1"/>
  <c r="U100" i="12" s="1"/>
  <c r="X15" i="12"/>
  <c r="W15" i="12" l="1"/>
  <c r="W100" i="12" s="1"/>
  <c r="Y15" i="12"/>
  <c r="X100" i="12"/>
  <c r="Y100" i="12" s="1"/>
  <c r="R67" i="8" l="1"/>
  <c r="R15" i="8"/>
  <c r="S67" i="8"/>
  <c r="P75" i="8"/>
  <c r="Q75" i="8" s="1"/>
  <c r="M99" i="8" l="1"/>
  <c r="I99" i="8"/>
  <c r="P98" i="8"/>
  <c r="L98" i="8"/>
  <c r="H98" i="8"/>
  <c r="Q98" i="8" s="1"/>
  <c r="P97" i="8"/>
  <c r="P94" i="8" s="1"/>
  <c r="L97" i="8"/>
  <c r="H97" i="8"/>
  <c r="Q97" i="8" s="1"/>
  <c r="Q96" i="8"/>
  <c r="S96" i="8" s="1"/>
  <c r="S94" i="8" s="1"/>
  <c r="Q95" i="8"/>
  <c r="Q94" i="8" s="1"/>
  <c r="U94" i="8" s="1"/>
  <c r="V94" i="8" s="1"/>
  <c r="P95" i="8"/>
  <c r="L95" i="8"/>
  <c r="L94" i="8" s="1"/>
  <c r="H95" i="8"/>
  <c r="H94" i="8"/>
  <c r="D94" i="8"/>
  <c r="R93" i="8"/>
  <c r="R92" i="8"/>
  <c r="R91" i="8"/>
  <c r="R90" i="8"/>
  <c r="R89" i="8"/>
  <c r="R88" i="8"/>
  <c r="R87" i="8"/>
  <c r="P86" i="8"/>
  <c r="L86" i="8"/>
  <c r="H86" i="8"/>
  <c r="D86" i="8"/>
  <c r="Q86" i="8" s="1"/>
  <c r="C86" i="8"/>
  <c r="R85" i="8"/>
  <c r="R84" i="8"/>
  <c r="Q83" i="8"/>
  <c r="U83" i="8" s="1"/>
  <c r="R82" i="8"/>
  <c r="R81" i="8"/>
  <c r="R80" i="8"/>
  <c r="R79" i="8"/>
  <c r="R78" i="8"/>
  <c r="R77" i="8"/>
  <c r="P76" i="8"/>
  <c r="L76" i="8"/>
  <c r="H76" i="8"/>
  <c r="D76" i="8"/>
  <c r="Q76" i="8" s="1"/>
  <c r="C76" i="8"/>
  <c r="C99" i="8" s="1"/>
  <c r="R75" i="8"/>
  <c r="P74" i="8"/>
  <c r="Q74" i="8" s="1"/>
  <c r="S74" i="8" s="1"/>
  <c r="S15" i="8" s="1"/>
  <c r="L74" i="8"/>
  <c r="H74" i="8"/>
  <c r="P73" i="8"/>
  <c r="L73" i="8"/>
  <c r="H73" i="8"/>
  <c r="Q73" i="8" s="1"/>
  <c r="P72" i="8"/>
  <c r="L72" i="8"/>
  <c r="H72" i="8"/>
  <c r="P71" i="8"/>
  <c r="L71" i="8"/>
  <c r="H71" i="8"/>
  <c r="Q71" i="8" s="1"/>
  <c r="P70" i="8"/>
  <c r="Q70" i="8" s="1"/>
  <c r="R70" i="8" s="1"/>
  <c r="L70" i="8"/>
  <c r="H70" i="8"/>
  <c r="P69" i="8"/>
  <c r="K69" i="8"/>
  <c r="L69" i="8" s="1"/>
  <c r="L67" i="8" s="1"/>
  <c r="H69" i="8"/>
  <c r="U68" i="8"/>
  <c r="R68" i="8"/>
  <c r="T68" i="8" s="1"/>
  <c r="P68" i="8"/>
  <c r="L68" i="8"/>
  <c r="H68" i="8"/>
  <c r="I67" i="8"/>
  <c r="H67" i="8"/>
  <c r="D67" i="8"/>
  <c r="C67" i="8"/>
  <c r="R66" i="8"/>
  <c r="Q65" i="8"/>
  <c r="R65" i="8" s="1"/>
  <c r="T65" i="8" s="1"/>
  <c r="U64" i="8"/>
  <c r="V64" i="8" s="1"/>
  <c r="R64" i="8"/>
  <c r="T64" i="8" s="1"/>
  <c r="Q64" i="8"/>
  <c r="P63" i="8"/>
  <c r="Q63" i="8" s="1"/>
  <c r="R63" i="8" s="1"/>
  <c r="L63" i="8"/>
  <c r="P62" i="8"/>
  <c r="L62" i="8"/>
  <c r="Q62" i="8" s="1"/>
  <c r="P61" i="8"/>
  <c r="Q61" i="8" s="1"/>
  <c r="L61" i="8"/>
  <c r="M60" i="8"/>
  <c r="I60" i="8"/>
  <c r="H60" i="8"/>
  <c r="D60" i="8"/>
  <c r="C60" i="8"/>
  <c r="P59" i="8"/>
  <c r="L59" i="8"/>
  <c r="H59" i="8"/>
  <c r="Q59" i="8" s="1"/>
  <c r="R59" i="8" s="1"/>
  <c r="P58" i="8"/>
  <c r="L58" i="8"/>
  <c r="H58" i="8"/>
  <c r="Q58" i="8" s="1"/>
  <c r="P57" i="8"/>
  <c r="L57" i="8"/>
  <c r="Q57" i="8" s="1"/>
  <c r="R57" i="8" s="1"/>
  <c r="H57" i="8"/>
  <c r="P56" i="8"/>
  <c r="P53" i="8" s="1"/>
  <c r="L56" i="8"/>
  <c r="H56" i="8"/>
  <c r="Q56" i="8" s="1"/>
  <c r="R56" i="8" s="1"/>
  <c r="Q55" i="8"/>
  <c r="R55" i="8" s="1"/>
  <c r="P55" i="8"/>
  <c r="L55" i="8"/>
  <c r="H55" i="8"/>
  <c r="P54" i="8"/>
  <c r="L54" i="8"/>
  <c r="H54" i="8"/>
  <c r="Q54" i="8" s="1"/>
  <c r="R54" i="8" s="1"/>
  <c r="M53" i="8"/>
  <c r="L53" i="8"/>
  <c r="I53" i="8"/>
  <c r="D53" i="8"/>
  <c r="C53" i="8"/>
  <c r="V52" i="8"/>
  <c r="P52" i="8"/>
  <c r="L52" i="8"/>
  <c r="H52" i="8"/>
  <c r="Q52" i="8" s="1"/>
  <c r="R52" i="8" s="1"/>
  <c r="V51" i="8"/>
  <c r="P51" i="8"/>
  <c r="L51" i="8"/>
  <c r="H51" i="8"/>
  <c r="Q51" i="8" s="1"/>
  <c r="R51" i="8" s="1"/>
  <c r="V50" i="8"/>
  <c r="P50" i="8"/>
  <c r="L50" i="8"/>
  <c r="H50" i="8"/>
  <c r="Q50" i="8" s="1"/>
  <c r="R50" i="8" s="1"/>
  <c r="V49" i="8"/>
  <c r="P49" i="8"/>
  <c r="L49" i="8"/>
  <c r="H49" i="8"/>
  <c r="Q49" i="8" s="1"/>
  <c r="R49" i="8" s="1"/>
  <c r="V48" i="8"/>
  <c r="P48" i="8"/>
  <c r="L48" i="8"/>
  <c r="H48" i="8"/>
  <c r="V47" i="8"/>
  <c r="P47" i="8"/>
  <c r="L47" i="8"/>
  <c r="H47" i="8"/>
  <c r="Q47" i="8" s="1"/>
  <c r="R47" i="8" s="1"/>
  <c r="V46" i="8"/>
  <c r="P46" i="8"/>
  <c r="L46" i="8"/>
  <c r="H46" i="8"/>
  <c r="Q46" i="8" s="1"/>
  <c r="R46" i="8" s="1"/>
  <c r="V45" i="8"/>
  <c r="P45" i="8"/>
  <c r="L45" i="8"/>
  <c r="H45" i="8"/>
  <c r="Q45" i="8" s="1"/>
  <c r="R45" i="8" s="1"/>
  <c r="V44" i="8"/>
  <c r="P44" i="8"/>
  <c r="P42" i="8" s="1"/>
  <c r="L44" i="8"/>
  <c r="H44" i="8"/>
  <c r="Q44" i="8" s="1"/>
  <c r="R44" i="8" s="1"/>
  <c r="V43" i="8"/>
  <c r="P43" i="8"/>
  <c r="L43" i="8"/>
  <c r="H43" i="8"/>
  <c r="Q43" i="8" s="1"/>
  <c r="R43" i="8" s="1"/>
  <c r="L42" i="8"/>
  <c r="I42" i="8"/>
  <c r="D42" i="8"/>
  <c r="C42" i="8"/>
  <c r="V41" i="8"/>
  <c r="P41" i="8"/>
  <c r="L41" i="8"/>
  <c r="H41" i="8"/>
  <c r="Q41" i="8" s="1"/>
  <c r="R41" i="8" s="1"/>
  <c r="V40" i="8"/>
  <c r="P40" i="8"/>
  <c r="L40" i="8"/>
  <c r="H40" i="8"/>
  <c r="V39" i="8"/>
  <c r="P39" i="8"/>
  <c r="L39" i="8"/>
  <c r="H39" i="8"/>
  <c r="Q39" i="8" s="1"/>
  <c r="R39" i="8" s="1"/>
  <c r="V38" i="8"/>
  <c r="P38" i="8"/>
  <c r="L38" i="8"/>
  <c r="H38" i="8"/>
  <c r="Q38" i="8" s="1"/>
  <c r="R38" i="8" s="1"/>
  <c r="V37" i="8"/>
  <c r="P37" i="8"/>
  <c r="L37" i="8"/>
  <c r="H37" i="8"/>
  <c r="V36" i="8"/>
  <c r="P36" i="8"/>
  <c r="L36" i="8"/>
  <c r="H36" i="8"/>
  <c r="Q36" i="8" s="1"/>
  <c r="R36" i="8" s="1"/>
  <c r="V35" i="8"/>
  <c r="P35" i="8"/>
  <c r="L35" i="8"/>
  <c r="H35" i="8"/>
  <c r="Q35" i="8" s="1"/>
  <c r="R35" i="8" s="1"/>
  <c r="V34" i="8"/>
  <c r="P34" i="8"/>
  <c r="L34" i="8"/>
  <c r="H34" i="8"/>
  <c r="V33" i="8"/>
  <c r="P33" i="8"/>
  <c r="L33" i="8"/>
  <c r="H33" i="8"/>
  <c r="Q33" i="8" s="1"/>
  <c r="R33" i="8" s="1"/>
  <c r="V32" i="8"/>
  <c r="P32" i="8"/>
  <c r="L32" i="8"/>
  <c r="H32" i="8"/>
  <c r="Q32" i="8" s="1"/>
  <c r="R32" i="8" s="1"/>
  <c r="V31" i="8"/>
  <c r="P31" i="8"/>
  <c r="L31" i="8"/>
  <c r="H31" i="8"/>
  <c r="V30" i="8"/>
  <c r="P30" i="8"/>
  <c r="L30" i="8"/>
  <c r="H30" i="8"/>
  <c r="Q30" i="8" s="1"/>
  <c r="R30" i="8" s="1"/>
  <c r="V29" i="8"/>
  <c r="P29" i="8"/>
  <c r="L29" i="8"/>
  <c r="H29" i="8"/>
  <c r="V28" i="8"/>
  <c r="P28" i="8"/>
  <c r="L28" i="8"/>
  <c r="H28" i="8"/>
  <c r="V27" i="8"/>
  <c r="P27" i="8"/>
  <c r="L27" i="8"/>
  <c r="H27" i="8"/>
  <c r="L26" i="8"/>
  <c r="D26" i="8"/>
  <c r="C26" i="8"/>
  <c r="Q25" i="8"/>
  <c r="Q24" i="8"/>
  <c r="Q23" i="8"/>
  <c r="Q22" i="8"/>
  <c r="R21" i="8"/>
  <c r="T21" i="8" s="1"/>
  <c r="Q21" i="8"/>
  <c r="U21" i="8" s="1"/>
  <c r="V21" i="8" s="1"/>
  <c r="T20" i="8"/>
  <c r="Q20" i="8"/>
  <c r="U20" i="8" s="1"/>
  <c r="V20" i="8" s="1"/>
  <c r="T19" i="8"/>
  <c r="Q19" i="8"/>
  <c r="U19" i="8" s="1"/>
  <c r="V19" i="8" s="1"/>
  <c r="T18" i="8"/>
  <c r="Q18" i="8"/>
  <c r="U18" i="8" s="1"/>
  <c r="V18" i="8" s="1"/>
  <c r="T17" i="8"/>
  <c r="Q17" i="8"/>
  <c r="U17" i="8" s="1"/>
  <c r="V17" i="8" s="1"/>
  <c r="T16" i="8"/>
  <c r="Q16" i="8"/>
  <c r="U16" i="8" s="1"/>
  <c r="V16" i="8" s="1"/>
  <c r="D15" i="8"/>
  <c r="D99" i="8" s="1"/>
  <c r="P98" i="7"/>
  <c r="P97" i="7"/>
  <c r="P95" i="7"/>
  <c r="P86" i="7"/>
  <c r="P76" i="7"/>
  <c r="P74" i="7"/>
  <c r="P73" i="7"/>
  <c r="P72" i="7"/>
  <c r="P71" i="7"/>
  <c r="P70" i="7"/>
  <c r="P69" i="7"/>
  <c r="P68" i="7"/>
  <c r="P63" i="7"/>
  <c r="P62" i="7"/>
  <c r="P61" i="7"/>
  <c r="P60" i="7" s="1"/>
  <c r="P59" i="7"/>
  <c r="P58" i="7"/>
  <c r="P57" i="7"/>
  <c r="P56" i="7"/>
  <c r="P55" i="7"/>
  <c r="P54" i="7"/>
  <c r="P53" i="7" s="1"/>
  <c r="P52" i="7"/>
  <c r="P51" i="7"/>
  <c r="P50" i="7"/>
  <c r="P49" i="7"/>
  <c r="P48" i="7"/>
  <c r="P47" i="7"/>
  <c r="P46" i="7"/>
  <c r="P45" i="7"/>
  <c r="P44" i="7"/>
  <c r="P43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M99" i="7"/>
  <c r="Q72" i="8" l="1"/>
  <c r="R72" i="8" s="1"/>
  <c r="T67" i="8" s="1"/>
  <c r="P67" i="8"/>
  <c r="Q67" i="8" s="1"/>
  <c r="Q37" i="8"/>
  <c r="R37" i="8" s="1"/>
  <c r="Q34" i="8"/>
  <c r="R34" i="8" s="1"/>
  <c r="Q31" i="8"/>
  <c r="R31" i="8" s="1"/>
  <c r="Q48" i="8"/>
  <c r="R48" i="8" s="1"/>
  <c r="R42" i="8" s="1"/>
  <c r="T42" i="8" s="1"/>
  <c r="Q40" i="8"/>
  <c r="R40" i="8" s="1"/>
  <c r="P26" i="8"/>
  <c r="P94" i="7"/>
  <c r="U22" i="8"/>
  <c r="R22" i="8"/>
  <c r="T22" i="8" s="1"/>
  <c r="R73" i="8"/>
  <c r="T73" i="8" s="1"/>
  <c r="U73" i="8"/>
  <c r="U23" i="8"/>
  <c r="R23" i="8"/>
  <c r="T23" i="8" s="1"/>
  <c r="Q26" i="8"/>
  <c r="Q27" i="8"/>
  <c r="R27" i="8" s="1"/>
  <c r="Q28" i="8"/>
  <c r="R28" i="8" s="1"/>
  <c r="H26" i="8"/>
  <c r="R71" i="8"/>
  <c r="T71" i="8" s="1"/>
  <c r="U71" i="8"/>
  <c r="R76" i="8"/>
  <c r="T76" i="8" s="1"/>
  <c r="U76" i="8"/>
  <c r="V76" i="8" s="1"/>
  <c r="U25" i="8"/>
  <c r="R25" i="8"/>
  <c r="T25" i="8" s="1"/>
  <c r="R62" i="8"/>
  <c r="T62" i="8" s="1"/>
  <c r="U62" i="8"/>
  <c r="U86" i="8"/>
  <c r="V86" i="8" s="1"/>
  <c r="R86" i="8"/>
  <c r="T86" i="8" s="1"/>
  <c r="U24" i="8"/>
  <c r="R24" i="8"/>
  <c r="T24" i="8" s="1"/>
  <c r="Q29" i="8"/>
  <c r="R29" i="8" s="1"/>
  <c r="U61" i="8"/>
  <c r="R61" i="8"/>
  <c r="T61" i="8" s="1"/>
  <c r="Q69" i="8"/>
  <c r="R69" i="8" s="1"/>
  <c r="S99" i="8"/>
  <c r="L60" i="8"/>
  <c r="Q60" i="8" s="1"/>
  <c r="U65" i="8"/>
  <c r="V65" i="8" s="1"/>
  <c r="R83" i="8"/>
  <c r="T83" i="8" s="1"/>
  <c r="R95" i="8"/>
  <c r="H42" i="8"/>
  <c r="Q42" i="8" s="1"/>
  <c r="U42" i="8" s="1"/>
  <c r="V42" i="8" s="1"/>
  <c r="H53" i="8"/>
  <c r="Q53" i="8" s="1"/>
  <c r="P60" i="8"/>
  <c r="P67" i="7"/>
  <c r="P42" i="7"/>
  <c r="Q42" i="7" s="1"/>
  <c r="P26" i="7"/>
  <c r="K69" i="7"/>
  <c r="U67" i="8" l="1"/>
  <c r="V67" i="8" s="1"/>
  <c r="P15" i="8"/>
  <c r="P99" i="8" s="1"/>
  <c r="U60" i="8"/>
  <c r="V60" i="8" s="1"/>
  <c r="R60" i="8"/>
  <c r="T60" i="8" s="1"/>
  <c r="R26" i="8"/>
  <c r="U26" i="8"/>
  <c r="V26" i="8" s="1"/>
  <c r="T95" i="8"/>
  <c r="U95" i="8" s="1"/>
  <c r="R94" i="8"/>
  <c r="T94" i="8" s="1"/>
  <c r="H15" i="8"/>
  <c r="U53" i="8"/>
  <c r="V53" i="8" s="1"/>
  <c r="R53" i="8"/>
  <c r="T53" i="8" s="1"/>
  <c r="L15" i="8"/>
  <c r="L99" i="8" s="1"/>
  <c r="P15" i="7"/>
  <c r="P99" i="7" s="1"/>
  <c r="L63" i="7"/>
  <c r="L62" i="7"/>
  <c r="L61" i="7"/>
  <c r="H99" i="8" l="1"/>
  <c r="Q15" i="8"/>
  <c r="T26" i="8"/>
  <c r="Q15" i="7"/>
  <c r="I99" i="7"/>
  <c r="I67" i="7"/>
  <c r="I60" i="7"/>
  <c r="I53" i="7"/>
  <c r="I42" i="7"/>
  <c r="Q99" i="8" l="1"/>
  <c r="U15" i="8"/>
  <c r="R99" i="8"/>
  <c r="T15" i="8"/>
  <c r="T99" i="8" s="1"/>
  <c r="L74" i="7"/>
  <c r="H74" i="7"/>
  <c r="L98" i="7"/>
  <c r="L97" i="7"/>
  <c r="L95" i="7"/>
  <c r="L86" i="7"/>
  <c r="L76" i="7"/>
  <c r="L73" i="7"/>
  <c r="L72" i="7"/>
  <c r="Q72" i="7" s="1"/>
  <c r="R72" i="7" s="1"/>
  <c r="L71" i="7"/>
  <c r="Q71" i="7" s="1"/>
  <c r="L70" i="7"/>
  <c r="Q70" i="7" s="1"/>
  <c r="R70" i="7" s="1"/>
  <c r="L69" i="7"/>
  <c r="L68" i="7"/>
  <c r="L60" i="7"/>
  <c r="L59" i="7"/>
  <c r="L58" i="7"/>
  <c r="L57" i="7"/>
  <c r="L56" i="7"/>
  <c r="L55" i="7"/>
  <c r="Q55" i="7" s="1"/>
  <c r="R55" i="7" s="1"/>
  <c r="L54" i="7"/>
  <c r="L52" i="7"/>
  <c r="L51" i="7"/>
  <c r="L50" i="7"/>
  <c r="L49" i="7"/>
  <c r="L48" i="7"/>
  <c r="L47" i="7"/>
  <c r="L46" i="7"/>
  <c r="L45" i="7"/>
  <c r="L44" i="7"/>
  <c r="L42" i="7" s="1"/>
  <c r="L43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H98" i="7"/>
  <c r="Q98" i="7" s="1"/>
  <c r="Q97" i="7"/>
  <c r="H97" i="7"/>
  <c r="Q96" i="7"/>
  <c r="S96" i="7" s="1"/>
  <c r="S94" i="7" s="1"/>
  <c r="H95" i="7"/>
  <c r="D94" i="7"/>
  <c r="R93" i="7"/>
  <c r="R92" i="7"/>
  <c r="R91" i="7"/>
  <c r="R90" i="7"/>
  <c r="R89" i="7"/>
  <c r="R88" i="7"/>
  <c r="R87" i="7"/>
  <c r="H86" i="7"/>
  <c r="D86" i="7"/>
  <c r="C86" i="7"/>
  <c r="R85" i="7"/>
  <c r="R84" i="7"/>
  <c r="Q83" i="7"/>
  <c r="U83" i="7" s="1"/>
  <c r="R82" i="7"/>
  <c r="R81" i="7"/>
  <c r="R80" i="7"/>
  <c r="R79" i="7"/>
  <c r="R78" i="7"/>
  <c r="R77" i="7"/>
  <c r="H76" i="7"/>
  <c r="D76" i="7"/>
  <c r="C76" i="7"/>
  <c r="Q75" i="7"/>
  <c r="R75" i="7" s="1"/>
  <c r="Q73" i="7"/>
  <c r="U73" i="7" s="1"/>
  <c r="H73" i="7"/>
  <c r="H72" i="7"/>
  <c r="H71" i="7"/>
  <c r="H70" i="7"/>
  <c r="H69" i="7"/>
  <c r="U68" i="7"/>
  <c r="R68" i="7"/>
  <c r="T68" i="7" s="1"/>
  <c r="H68" i="7"/>
  <c r="D67" i="7"/>
  <c r="C67" i="7"/>
  <c r="R66" i="7"/>
  <c r="Q65" i="7"/>
  <c r="R65" i="7" s="1"/>
  <c r="T65" i="7" s="1"/>
  <c r="Q64" i="7"/>
  <c r="R64" i="7" s="1"/>
  <c r="T64" i="7" s="1"/>
  <c r="Q63" i="7"/>
  <c r="R63" i="7" s="1"/>
  <c r="Q62" i="7"/>
  <c r="U62" i="7" s="1"/>
  <c r="Q61" i="7"/>
  <c r="U61" i="7" s="1"/>
  <c r="H60" i="7"/>
  <c r="D60" i="7"/>
  <c r="C60" i="7"/>
  <c r="H59" i="7"/>
  <c r="Q59" i="7" s="1"/>
  <c r="R59" i="7" s="1"/>
  <c r="H58" i="7"/>
  <c r="Q58" i="7" s="1"/>
  <c r="H57" i="7"/>
  <c r="Q57" i="7" s="1"/>
  <c r="R57" i="7" s="1"/>
  <c r="H56" i="7"/>
  <c r="Q56" i="7" s="1"/>
  <c r="R56" i="7" s="1"/>
  <c r="H55" i="7"/>
  <c r="H54" i="7"/>
  <c r="Q54" i="7" s="1"/>
  <c r="R54" i="7" s="1"/>
  <c r="H53" i="7"/>
  <c r="D53" i="7"/>
  <c r="C53" i="7"/>
  <c r="V52" i="7"/>
  <c r="H52" i="7"/>
  <c r="V51" i="7"/>
  <c r="H51" i="7"/>
  <c r="Q51" i="7" s="1"/>
  <c r="R51" i="7" s="1"/>
  <c r="V50" i="7"/>
  <c r="H50" i="7"/>
  <c r="Q50" i="7" s="1"/>
  <c r="R50" i="7" s="1"/>
  <c r="V49" i="7"/>
  <c r="H49" i="7"/>
  <c r="Q49" i="7" s="1"/>
  <c r="R49" i="7" s="1"/>
  <c r="V48" i="7"/>
  <c r="H48" i="7"/>
  <c r="V47" i="7"/>
  <c r="H47" i="7"/>
  <c r="Q47" i="7" s="1"/>
  <c r="R47" i="7" s="1"/>
  <c r="V46" i="7"/>
  <c r="H46" i="7"/>
  <c r="Q46" i="7" s="1"/>
  <c r="R46" i="7" s="1"/>
  <c r="V45" i="7"/>
  <c r="H45" i="7"/>
  <c r="Q45" i="7" s="1"/>
  <c r="R45" i="7" s="1"/>
  <c r="V44" i="7"/>
  <c r="H44" i="7"/>
  <c r="V43" i="7"/>
  <c r="H43" i="7"/>
  <c r="Q43" i="7" s="1"/>
  <c r="R43" i="7" s="1"/>
  <c r="H42" i="7"/>
  <c r="D42" i="7"/>
  <c r="C42" i="7"/>
  <c r="V41" i="7"/>
  <c r="H41" i="7"/>
  <c r="V40" i="7"/>
  <c r="H40" i="7"/>
  <c r="V39" i="7"/>
  <c r="H39" i="7"/>
  <c r="Q39" i="7" s="1"/>
  <c r="R39" i="7" s="1"/>
  <c r="V38" i="7"/>
  <c r="H38" i="7"/>
  <c r="Q38" i="7" s="1"/>
  <c r="R38" i="7" s="1"/>
  <c r="V37" i="7"/>
  <c r="H37" i="7"/>
  <c r="V36" i="7"/>
  <c r="H36" i="7"/>
  <c r="V35" i="7"/>
  <c r="H35" i="7"/>
  <c r="Q35" i="7" s="1"/>
  <c r="R35" i="7" s="1"/>
  <c r="V34" i="7"/>
  <c r="H34" i="7"/>
  <c r="V33" i="7"/>
  <c r="H33" i="7"/>
  <c r="V32" i="7"/>
  <c r="H32" i="7"/>
  <c r="V31" i="7"/>
  <c r="H31" i="7"/>
  <c r="Q31" i="7" s="1"/>
  <c r="R31" i="7" s="1"/>
  <c r="V30" i="7"/>
  <c r="H30" i="7"/>
  <c r="Q30" i="7" s="1"/>
  <c r="R30" i="7" s="1"/>
  <c r="V29" i="7"/>
  <c r="H29" i="7"/>
  <c r="V28" i="7"/>
  <c r="H28" i="7"/>
  <c r="V27" i="7"/>
  <c r="H27" i="7"/>
  <c r="Q27" i="7" s="1"/>
  <c r="R27" i="7" s="1"/>
  <c r="H26" i="7"/>
  <c r="D26" i="7"/>
  <c r="D15" i="7" s="1"/>
  <c r="C26" i="7"/>
  <c r="Q25" i="7"/>
  <c r="U25" i="7" s="1"/>
  <c r="Q24" i="7"/>
  <c r="R24" i="7" s="1"/>
  <c r="T24" i="7" s="1"/>
  <c r="Q23" i="7"/>
  <c r="R23" i="7" s="1"/>
  <c r="T23" i="7" s="1"/>
  <c r="U22" i="7"/>
  <c r="R22" i="7"/>
  <c r="T22" i="7" s="1"/>
  <c r="Q22" i="7"/>
  <c r="Q21" i="7"/>
  <c r="R21" i="7" s="1"/>
  <c r="T21" i="7" s="1"/>
  <c r="U20" i="7"/>
  <c r="V20" i="7" s="1"/>
  <c r="T20" i="7"/>
  <c r="Q20" i="7"/>
  <c r="T19" i="7"/>
  <c r="Q19" i="7"/>
  <c r="U19" i="7" s="1"/>
  <c r="V19" i="7" s="1"/>
  <c r="T18" i="7"/>
  <c r="Q18" i="7"/>
  <c r="U18" i="7" s="1"/>
  <c r="V18" i="7" s="1"/>
  <c r="T17" i="7"/>
  <c r="Q17" i="7"/>
  <c r="U17" i="7" s="1"/>
  <c r="V17" i="7" s="1"/>
  <c r="T16" i="7"/>
  <c r="Q16" i="7"/>
  <c r="U16" i="7" s="1"/>
  <c r="V16" i="7" s="1"/>
  <c r="T101" i="8" l="1"/>
  <c r="V15" i="8"/>
  <c r="U99" i="8"/>
  <c r="V99" i="8" s="1"/>
  <c r="U23" i="7"/>
  <c r="R73" i="7"/>
  <c r="T73" i="7" s="1"/>
  <c r="Q74" i="7"/>
  <c r="S74" i="7" s="1"/>
  <c r="S67" i="7" s="1"/>
  <c r="S15" i="7" s="1"/>
  <c r="S99" i="7" s="1"/>
  <c r="Q69" i="7"/>
  <c r="R69" i="7" s="1"/>
  <c r="R67" i="7" s="1"/>
  <c r="R62" i="7"/>
  <c r="T62" i="7" s="1"/>
  <c r="L53" i="7"/>
  <c r="Q53" i="7" s="1"/>
  <c r="Q34" i="7"/>
  <c r="R34" i="7" s="1"/>
  <c r="L26" i="7"/>
  <c r="Q26" i="7" s="1"/>
  <c r="Q95" i="7"/>
  <c r="Q94" i="7" s="1"/>
  <c r="U94" i="7" s="1"/>
  <c r="V94" i="7" s="1"/>
  <c r="L94" i="7"/>
  <c r="Q76" i="7"/>
  <c r="U76" i="7" s="1"/>
  <c r="V76" i="7" s="1"/>
  <c r="L67" i="7"/>
  <c r="Q67" i="7" s="1"/>
  <c r="U67" i="7" s="1"/>
  <c r="V67" i="7" s="1"/>
  <c r="H67" i="7"/>
  <c r="H15" i="7" s="1"/>
  <c r="U71" i="7"/>
  <c r="R71" i="7"/>
  <c r="T71" i="7" s="1"/>
  <c r="R25" i="7"/>
  <c r="T25" i="7" s="1"/>
  <c r="Q32" i="7"/>
  <c r="R32" i="7" s="1"/>
  <c r="Q60" i="7"/>
  <c r="R60" i="7" s="1"/>
  <c r="T60" i="7" s="1"/>
  <c r="U42" i="7"/>
  <c r="V42" i="7" s="1"/>
  <c r="U24" i="7"/>
  <c r="Q29" i="7"/>
  <c r="R29" i="7" s="1"/>
  <c r="Q33" i="7"/>
  <c r="R33" i="7" s="1"/>
  <c r="Q37" i="7"/>
  <c r="R37" i="7" s="1"/>
  <c r="Q41" i="7"/>
  <c r="R41" i="7" s="1"/>
  <c r="Q44" i="7"/>
  <c r="R44" i="7" s="1"/>
  <c r="Q48" i="7"/>
  <c r="R48" i="7" s="1"/>
  <c r="Q52" i="7"/>
  <c r="R42" i="7" s="1"/>
  <c r="U65" i="7"/>
  <c r="V65" i="7" s="1"/>
  <c r="Q28" i="7"/>
  <c r="R28" i="7" s="1"/>
  <c r="Q36" i="7"/>
  <c r="R36" i="7" s="1"/>
  <c r="Q40" i="7"/>
  <c r="R40" i="7" s="1"/>
  <c r="R61" i="7"/>
  <c r="T61" i="7" s="1"/>
  <c r="U64" i="7"/>
  <c r="V64" i="7" s="1"/>
  <c r="U21" i="7"/>
  <c r="V21" i="7" s="1"/>
  <c r="C99" i="7"/>
  <c r="R83" i="7"/>
  <c r="T83" i="7" s="1"/>
  <c r="Q86" i="7"/>
  <c r="R86" i="7" s="1"/>
  <c r="T86" i="7" s="1"/>
  <c r="D99" i="7"/>
  <c r="U60" i="7"/>
  <c r="V60" i="7" s="1"/>
  <c r="R76" i="7"/>
  <c r="T76" i="7" s="1"/>
  <c r="R95" i="7"/>
  <c r="H94" i="7"/>
  <c r="K67" i="6"/>
  <c r="H67" i="6"/>
  <c r="L67" i="6" s="1"/>
  <c r="N67" i="6" s="1"/>
  <c r="D67" i="6"/>
  <c r="D15" i="6"/>
  <c r="U86" i="7" l="1"/>
  <c r="V86" i="7" s="1"/>
  <c r="U53" i="7"/>
  <c r="V53" i="7" s="1"/>
  <c r="R53" i="7"/>
  <c r="T53" i="7" s="1"/>
  <c r="T42" i="7"/>
  <c r="L15" i="7"/>
  <c r="H99" i="7"/>
  <c r="T67" i="7"/>
  <c r="U26" i="7"/>
  <c r="V26" i="7" s="1"/>
  <c r="R26" i="7"/>
  <c r="T26" i="7" s="1"/>
  <c r="T95" i="7"/>
  <c r="U95" i="7" s="1"/>
  <c r="R94" i="7"/>
  <c r="T94" i="7" s="1"/>
  <c r="H98" i="6"/>
  <c r="H97" i="6"/>
  <c r="K97" i="6" s="1"/>
  <c r="K96" i="6"/>
  <c r="M96" i="6" s="1"/>
  <c r="M94" i="6" s="1"/>
  <c r="H95" i="6"/>
  <c r="K95" i="6" s="1"/>
  <c r="H73" i="6"/>
  <c r="K73" i="6" s="1"/>
  <c r="H72" i="6"/>
  <c r="H71" i="6"/>
  <c r="K71" i="6" s="1"/>
  <c r="H70" i="6"/>
  <c r="K70" i="6" s="1"/>
  <c r="L70" i="6" s="1"/>
  <c r="H69" i="6"/>
  <c r="K69" i="6" s="1"/>
  <c r="L69" i="6" s="1"/>
  <c r="H68" i="6"/>
  <c r="H59" i="6"/>
  <c r="K59" i="6" s="1"/>
  <c r="H58" i="6"/>
  <c r="K58" i="6" s="1"/>
  <c r="H57" i="6"/>
  <c r="H56" i="6"/>
  <c r="H55" i="6"/>
  <c r="K55" i="6" s="1"/>
  <c r="H54" i="6"/>
  <c r="K54" i="6" s="1"/>
  <c r="H52" i="6"/>
  <c r="K52" i="6" s="1"/>
  <c r="H51" i="6"/>
  <c r="K51" i="6" s="1"/>
  <c r="H50" i="6"/>
  <c r="H49" i="6"/>
  <c r="H48" i="6"/>
  <c r="K48" i="6" s="1"/>
  <c r="H47" i="6"/>
  <c r="K47" i="6" s="1"/>
  <c r="H46" i="6"/>
  <c r="K46" i="6" s="1"/>
  <c r="H45" i="6"/>
  <c r="H44" i="6"/>
  <c r="K44" i="6" s="1"/>
  <c r="H43" i="6"/>
  <c r="K43" i="6" s="1"/>
  <c r="H41" i="6"/>
  <c r="K41" i="6" s="1"/>
  <c r="H40" i="6"/>
  <c r="K40" i="6" s="1"/>
  <c r="H39" i="6"/>
  <c r="H38" i="6"/>
  <c r="K38" i="6" s="1"/>
  <c r="H37" i="6"/>
  <c r="K37" i="6" s="1"/>
  <c r="H36" i="6"/>
  <c r="K36" i="6" s="1"/>
  <c r="H35" i="6"/>
  <c r="H34" i="6"/>
  <c r="K34" i="6" s="1"/>
  <c r="H33" i="6"/>
  <c r="K33" i="6" s="1"/>
  <c r="H32" i="6"/>
  <c r="K32" i="6" s="1"/>
  <c r="H31" i="6"/>
  <c r="H30" i="6"/>
  <c r="K30" i="6" s="1"/>
  <c r="H29" i="6"/>
  <c r="H27" i="6"/>
  <c r="K27" i="6" s="1"/>
  <c r="H28" i="6"/>
  <c r="K74" i="6"/>
  <c r="K72" i="6"/>
  <c r="K63" i="6"/>
  <c r="K62" i="6"/>
  <c r="K61" i="6"/>
  <c r="K57" i="6"/>
  <c r="K56" i="6"/>
  <c r="K50" i="6"/>
  <c r="K49" i="6"/>
  <c r="K45" i="6"/>
  <c r="K39" i="6"/>
  <c r="K35" i="6"/>
  <c r="K31" i="6"/>
  <c r="K28" i="6"/>
  <c r="K29" i="6"/>
  <c r="Q99" i="7" l="1"/>
  <c r="L99" i="7"/>
  <c r="R15" i="7"/>
  <c r="R99" i="7" s="1"/>
  <c r="D94" i="5"/>
  <c r="D97" i="5"/>
  <c r="D96" i="5"/>
  <c r="L70" i="5"/>
  <c r="L69" i="5"/>
  <c r="H70" i="5"/>
  <c r="H69" i="5"/>
  <c r="H68" i="5"/>
  <c r="I70" i="5"/>
  <c r="I69" i="5"/>
  <c r="I68" i="5"/>
  <c r="J96" i="5"/>
  <c r="H96" i="5"/>
  <c r="M99" i="6"/>
  <c r="K98" i="6"/>
  <c r="L95" i="6"/>
  <c r="L94" i="6" s="1"/>
  <c r="N94" i="6" s="1"/>
  <c r="J94" i="6"/>
  <c r="I94" i="6"/>
  <c r="H94" i="6"/>
  <c r="D94" i="6"/>
  <c r="L93" i="6"/>
  <c r="L92" i="6"/>
  <c r="L91" i="6"/>
  <c r="L90" i="6"/>
  <c r="L89" i="6"/>
  <c r="L88" i="6"/>
  <c r="L87" i="6"/>
  <c r="J86" i="6"/>
  <c r="I86" i="6"/>
  <c r="H86" i="6"/>
  <c r="D86" i="6"/>
  <c r="C86" i="6"/>
  <c r="L85" i="6"/>
  <c r="L84" i="6"/>
  <c r="K83" i="6"/>
  <c r="L83" i="6" s="1"/>
  <c r="N83" i="6" s="1"/>
  <c r="L82" i="6"/>
  <c r="L81" i="6"/>
  <c r="L80" i="6"/>
  <c r="L79" i="6"/>
  <c r="L78" i="6"/>
  <c r="L77" i="6"/>
  <c r="J76" i="6"/>
  <c r="I76" i="6"/>
  <c r="H76" i="6"/>
  <c r="D76" i="6"/>
  <c r="C76" i="6"/>
  <c r="K75" i="6"/>
  <c r="L75" i="6" s="1"/>
  <c r="L74" i="6"/>
  <c r="O73" i="6"/>
  <c r="L72" i="6"/>
  <c r="O71" i="6"/>
  <c r="O68" i="6"/>
  <c r="L68" i="6"/>
  <c r="N68" i="6" s="1"/>
  <c r="C67" i="6"/>
  <c r="L66" i="6"/>
  <c r="K65" i="6"/>
  <c r="O65" i="6" s="1"/>
  <c r="P65" i="6" s="1"/>
  <c r="K64" i="6"/>
  <c r="L64" i="6" s="1"/>
  <c r="N64" i="6" s="1"/>
  <c r="L63" i="6"/>
  <c r="L62" i="6"/>
  <c r="N62" i="6" s="1"/>
  <c r="L61" i="6"/>
  <c r="N61" i="6" s="1"/>
  <c r="J60" i="6"/>
  <c r="I60" i="6"/>
  <c r="H60" i="6"/>
  <c r="D60" i="6"/>
  <c r="C60" i="6"/>
  <c r="L59" i="6"/>
  <c r="L57" i="6"/>
  <c r="L56" i="6"/>
  <c r="L55" i="6"/>
  <c r="L54" i="6"/>
  <c r="J53" i="6"/>
  <c r="I53" i="6"/>
  <c r="H53" i="6"/>
  <c r="D53" i="6"/>
  <c r="C53" i="6"/>
  <c r="P52" i="6"/>
  <c r="L52" i="6"/>
  <c r="P51" i="6"/>
  <c r="L51" i="6"/>
  <c r="P50" i="6"/>
  <c r="L50" i="6"/>
  <c r="P49" i="6"/>
  <c r="L49" i="6"/>
  <c r="P48" i="6"/>
  <c r="L48" i="6"/>
  <c r="P47" i="6"/>
  <c r="L47" i="6"/>
  <c r="P46" i="6"/>
  <c r="L46" i="6"/>
  <c r="P45" i="6"/>
  <c r="L45" i="6"/>
  <c r="P44" i="6"/>
  <c r="L44" i="6"/>
  <c r="P43" i="6"/>
  <c r="L43" i="6"/>
  <c r="J42" i="6"/>
  <c r="I42" i="6"/>
  <c r="H42" i="6"/>
  <c r="D42" i="6"/>
  <c r="C42" i="6"/>
  <c r="P41" i="6"/>
  <c r="L41" i="6"/>
  <c r="P40" i="6"/>
  <c r="L40" i="6"/>
  <c r="P39" i="6"/>
  <c r="L39" i="6"/>
  <c r="P38" i="6"/>
  <c r="L38" i="6"/>
  <c r="P37" i="6"/>
  <c r="L37" i="6"/>
  <c r="P36" i="6"/>
  <c r="L36" i="6"/>
  <c r="P35" i="6"/>
  <c r="L35" i="6"/>
  <c r="P34" i="6"/>
  <c r="L34" i="6"/>
  <c r="P33" i="6"/>
  <c r="L33" i="6"/>
  <c r="P32" i="6"/>
  <c r="L32" i="6"/>
  <c r="P31" i="6"/>
  <c r="L31" i="6"/>
  <c r="P30" i="6"/>
  <c r="L30" i="6"/>
  <c r="P29" i="6"/>
  <c r="L29" i="6"/>
  <c r="P28" i="6"/>
  <c r="L28" i="6"/>
  <c r="P27" i="6"/>
  <c r="L27" i="6"/>
  <c r="J26" i="6"/>
  <c r="I26" i="6"/>
  <c r="H26" i="6"/>
  <c r="D26" i="6"/>
  <c r="C26" i="6"/>
  <c r="K25" i="6"/>
  <c r="O25" i="6" s="1"/>
  <c r="K24" i="6"/>
  <c r="L24" i="6" s="1"/>
  <c r="N24" i="6" s="1"/>
  <c r="K23" i="6"/>
  <c r="O23" i="6" s="1"/>
  <c r="K22" i="6"/>
  <c r="L22" i="6" s="1"/>
  <c r="N22" i="6" s="1"/>
  <c r="K21" i="6"/>
  <c r="O21" i="6" s="1"/>
  <c r="P21" i="6" s="1"/>
  <c r="N20" i="6"/>
  <c r="K20" i="6"/>
  <c r="O20" i="6" s="1"/>
  <c r="P20" i="6" s="1"/>
  <c r="N19" i="6"/>
  <c r="K19" i="6"/>
  <c r="O19" i="6" s="1"/>
  <c r="P19" i="6" s="1"/>
  <c r="N18" i="6"/>
  <c r="K18" i="6"/>
  <c r="O18" i="6" s="1"/>
  <c r="P18" i="6" s="1"/>
  <c r="N17" i="6"/>
  <c r="K17" i="6"/>
  <c r="O17" i="6" s="1"/>
  <c r="P17" i="6" s="1"/>
  <c r="N16" i="6"/>
  <c r="K16" i="6"/>
  <c r="O16" i="6" s="1"/>
  <c r="P16" i="6" s="1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7" i="5"/>
  <c r="H39" i="5"/>
  <c r="H36" i="5"/>
  <c r="I36" i="5" s="1"/>
  <c r="H31" i="5"/>
  <c r="H29" i="5"/>
  <c r="H41" i="5"/>
  <c r="I41" i="5" s="1"/>
  <c r="H38" i="5"/>
  <c r="H35" i="5"/>
  <c r="I35" i="5" s="1"/>
  <c r="H32" i="5"/>
  <c r="H30" i="5"/>
  <c r="H28" i="5"/>
  <c r="H27" i="5"/>
  <c r="H16" i="5"/>
  <c r="H17" i="5"/>
  <c r="L17" i="5" s="1"/>
  <c r="M17" i="5" s="1"/>
  <c r="H18" i="5"/>
  <c r="H19" i="5"/>
  <c r="L19" i="5" s="1"/>
  <c r="M19" i="5" s="1"/>
  <c r="H20" i="5"/>
  <c r="H21" i="5"/>
  <c r="H22" i="5"/>
  <c r="H23" i="5"/>
  <c r="I23" i="5" s="1"/>
  <c r="K23" i="5" s="1"/>
  <c r="H24" i="5"/>
  <c r="I24" i="5" s="1"/>
  <c r="K24" i="5" s="1"/>
  <c r="H25" i="5"/>
  <c r="I25" i="5" s="1"/>
  <c r="K25" i="5" s="1"/>
  <c r="H43" i="5"/>
  <c r="H44" i="5"/>
  <c r="I44" i="5" s="1"/>
  <c r="H45" i="5"/>
  <c r="I45" i="5" s="1"/>
  <c r="H46" i="5"/>
  <c r="I46" i="5" s="1"/>
  <c r="H49" i="5"/>
  <c r="H50" i="5"/>
  <c r="I50" i="5" s="1"/>
  <c r="H51" i="5"/>
  <c r="I51" i="5" s="1"/>
  <c r="H52" i="5"/>
  <c r="I52" i="5" s="1"/>
  <c r="H54" i="5"/>
  <c r="H56" i="5"/>
  <c r="H57" i="5"/>
  <c r="I57" i="5" s="1"/>
  <c r="H61" i="5"/>
  <c r="L61" i="5" s="1"/>
  <c r="H62" i="5"/>
  <c r="I62" i="5" s="1"/>
  <c r="K62" i="5" s="1"/>
  <c r="H63" i="5"/>
  <c r="I63" i="5" s="1"/>
  <c r="K63" i="5" s="1"/>
  <c r="H64" i="5"/>
  <c r="I64" i="5" s="1"/>
  <c r="K64" i="5" s="1"/>
  <c r="H65" i="5"/>
  <c r="I65" i="5" s="1"/>
  <c r="K65" i="5" s="1"/>
  <c r="H71" i="5"/>
  <c r="H72" i="5"/>
  <c r="I72" i="5" s="1"/>
  <c r="K72" i="5" s="1"/>
  <c r="H73" i="5"/>
  <c r="I73" i="5" s="1"/>
  <c r="K73" i="5" s="1"/>
  <c r="H74" i="5"/>
  <c r="I74" i="5" s="1"/>
  <c r="H75" i="5"/>
  <c r="H83" i="5"/>
  <c r="I83" i="5" s="1"/>
  <c r="K83" i="5" s="1"/>
  <c r="H95" i="5"/>
  <c r="I95" i="5" s="1"/>
  <c r="H97" i="5"/>
  <c r="J97" i="5" s="1"/>
  <c r="H98" i="5"/>
  <c r="H59" i="5"/>
  <c r="I59" i="5" s="1"/>
  <c r="H55" i="5"/>
  <c r="I55" i="5" s="1"/>
  <c r="H48" i="5"/>
  <c r="I48" i="5" s="1"/>
  <c r="H47" i="5"/>
  <c r="I47" i="5" s="1"/>
  <c r="H40" i="5"/>
  <c r="I40" i="5" s="1"/>
  <c r="H37" i="5"/>
  <c r="H34" i="5"/>
  <c r="I34" i="5" s="1"/>
  <c r="H93" i="3"/>
  <c r="G93" i="3"/>
  <c r="H92" i="3"/>
  <c r="H94" i="3" s="1"/>
  <c r="G92" i="3"/>
  <c r="G94" i="3" s="1"/>
  <c r="G91" i="3"/>
  <c r="H89" i="3"/>
  <c r="H91" i="3" s="1"/>
  <c r="G89" i="3"/>
  <c r="H88" i="3"/>
  <c r="G88" i="3"/>
  <c r="H85" i="3"/>
  <c r="G85" i="3"/>
  <c r="H81" i="3"/>
  <c r="G81" i="3"/>
  <c r="G80" i="3"/>
  <c r="G82" i="3" s="1"/>
  <c r="H77" i="3"/>
  <c r="G77" i="3"/>
  <c r="H73" i="3"/>
  <c r="G73" i="3"/>
  <c r="H72" i="3"/>
  <c r="H74" i="3" s="1"/>
  <c r="H70" i="3"/>
  <c r="G70" i="3"/>
  <c r="F69" i="3"/>
  <c r="F68" i="3"/>
  <c r="H47" i="3"/>
  <c r="H84" i="3" s="1"/>
  <c r="H86" i="3" s="1"/>
  <c r="H40" i="3"/>
  <c r="H80" i="3" s="1"/>
  <c r="H82" i="3" s="1"/>
  <c r="H29" i="3"/>
  <c r="H76" i="3" s="1"/>
  <c r="H78" i="3" s="1"/>
  <c r="F52" i="3"/>
  <c r="F51" i="3"/>
  <c r="F88" i="3" s="1"/>
  <c r="F50" i="3"/>
  <c r="F49" i="3"/>
  <c r="F48" i="3"/>
  <c r="F46" i="3"/>
  <c r="F45" i="3"/>
  <c r="F44" i="3"/>
  <c r="F43" i="3"/>
  <c r="F42" i="3"/>
  <c r="F40" i="3" s="1"/>
  <c r="F80" i="3" s="1"/>
  <c r="F82" i="3" s="1"/>
  <c r="F41" i="3"/>
  <c r="F39" i="3"/>
  <c r="F38" i="3"/>
  <c r="F37" i="3"/>
  <c r="F36" i="3"/>
  <c r="F35" i="3"/>
  <c r="F34" i="3"/>
  <c r="F33" i="3"/>
  <c r="F29" i="3" s="1"/>
  <c r="F76" i="3" s="1"/>
  <c r="F78" i="3" s="1"/>
  <c r="F32" i="3"/>
  <c r="F31" i="3"/>
  <c r="F30" i="3"/>
  <c r="F27" i="3"/>
  <c r="G62" i="3"/>
  <c r="G47" i="3"/>
  <c r="G84" i="3" s="1"/>
  <c r="G86" i="3" s="1"/>
  <c r="G40" i="3"/>
  <c r="G29" i="3"/>
  <c r="G76" i="3" s="1"/>
  <c r="G78" i="3" s="1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H13" i="3"/>
  <c r="H53" i="3" s="1"/>
  <c r="H63" i="3" s="1"/>
  <c r="G13" i="3"/>
  <c r="G72" i="3" s="1"/>
  <c r="G74" i="3" s="1"/>
  <c r="U64" i="1"/>
  <c r="Q64" i="1"/>
  <c r="M27" i="1"/>
  <c r="U45" i="1"/>
  <c r="Q45" i="1"/>
  <c r="M45" i="1"/>
  <c r="I45" i="1"/>
  <c r="H79" i="1"/>
  <c r="G79" i="1"/>
  <c r="M64" i="1"/>
  <c r="I64" i="1"/>
  <c r="V64" i="1" s="1"/>
  <c r="V37" i="1"/>
  <c r="U61" i="1"/>
  <c r="V61" i="1" s="1"/>
  <c r="U60" i="1"/>
  <c r="V60" i="1" s="1"/>
  <c r="U59" i="1"/>
  <c r="V59" i="1" s="1"/>
  <c r="U58" i="1"/>
  <c r="V58" i="1" s="1"/>
  <c r="U57" i="1"/>
  <c r="V57" i="1" s="1"/>
  <c r="U56" i="1"/>
  <c r="U55" i="1"/>
  <c r="V55" i="1" s="1"/>
  <c r="U50" i="1"/>
  <c r="V50" i="1" s="1"/>
  <c r="U49" i="1"/>
  <c r="U48" i="1"/>
  <c r="V48" i="1" s="1"/>
  <c r="U46" i="1"/>
  <c r="U44" i="1"/>
  <c r="U40" i="1" s="1"/>
  <c r="U43" i="1"/>
  <c r="U42" i="1"/>
  <c r="U41" i="1"/>
  <c r="U39" i="1"/>
  <c r="V39" i="1" s="1"/>
  <c r="U38" i="1"/>
  <c r="V38" i="1" s="1"/>
  <c r="U37" i="1"/>
  <c r="U36" i="1"/>
  <c r="U35" i="1"/>
  <c r="U34" i="1"/>
  <c r="U33" i="1"/>
  <c r="V33" i="1" s="1"/>
  <c r="U32" i="1"/>
  <c r="V32" i="1" s="1"/>
  <c r="U31" i="1"/>
  <c r="V31" i="1" s="1"/>
  <c r="U30" i="1"/>
  <c r="U28" i="1"/>
  <c r="V28" i="1" s="1"/>
  <c r="U27" i="1"/>
  <c r="U26" i="1"/>
  <c r="V26" i="1" s="1"/>
  <c r="U25" i="1"/>
  <c r="U24" i="1"/>
  <c r="U23" i="1"/>
  <c r="U22" i="1"/>
  <c r="V22" i="1" s="1"/>
  <c r="U21" i="1"/>
  <c r="U20" i="1"/>
  <c r="U19" i="1"/>
  <c r="U18" i="1"/>
  <c r="U17" i="1"/>
  <c r="V17" i="1" s="1"/>
  <c r="U16" i="1"/>
  <c r="U15" i="1"/>
  <c r="U14" i="1"/>
  <c r="U13" i="1" s="1"/>
  <c r="Q61" i="1"/>
  <c r="Q60" i="1"/>
  <c r="Q59" i="1"/>
  <c r="Q58" i="1"/>
  <c r="Q57" i="1"/>
  <c r="Q56" i="1"/>
  <c r="Q55" i="1"/>
  <c r="Q50" i="1"/>
  <c r="Q49" i="1"/>
  <c r="Q48" i="1"/>
  <c r="Q46" i="1"/>
  <c r="Q44" i="1"/>
  <c r="Q43" i="1"/>
  <c r="Q42" i="1"/>
  <c r="Q41" i="1"/>
  <c r="Q39" i="1"/>
  <c r="Q38" i="1"/>
  <c r="Q37" i="1"/>
  <c r="Q36" i="1"/>
  <c r="Q35" i="1"/>
  <c r="Q29" i="1" s="1"/>
  <c r="Q34" i="1"/>
  <c r="Q33" i="1"/>
  <c r="Q32" i="1"/>
  <c r="Q31" i="1"/>
  <c r="Q30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M61" i="1"/>
  <c r="M60" i="1"/>
  <c r="M59" i="1"/>
  <c r="M58" i="1"/>
  <c r="M57" i="1"/>
  <c r="M56" i="1"/>
  <c r="M55" i="1"/>
  <c r="M50" i="1"/>
  <c r="M49" i="1"/>
  <c r="M48" i="1"/>
  <c r="M46" i="1"/>
  <c r="M44" i="1"/>
  <c r="M43" i="1"/>
  <c r="M42" i="1"/>
  <c r="M40" i="1" s="1"/>
  <c r="M41" i="1"/>
  <c r="V41" i="1" s="1"/>
  <c r="M39" i="1"/>
  <c r="M38" i="1"/>
  <c r="M37" i="1"/>
  <c r="M36" i="1"/>
  <c r="V36" i="1" s="1"/>
  <c r="M35" i="1"/>
  <c r="M29" i="1" s="1"/>
  <c r="M34" i="1"/>
  <c r="M33" i="1"/>
  <c r="M32" i="1"/>
  <c r="M31" i="1"/>
  <c r="M30" i="1"/>
  <c r="M28" i="1"/>
  <c r="M26" i="1"/>
  <c r="M25" i="1"/>
  <c r="V25" i="1" s="1"/>
  <c r="M24" i="1"/>
  <c r="M23" i="1"/>
  <c r="M22" i="1"/>
  <c r="M21" i="1"/>
  <c r="M20" i="1"/>
  <c r="M19" i="1"/>
  <c r="V19" i="1" s="1"/>
  <c r="M18" i="1"/>
  <c r="M17" i="1"/>
  <c r="M16" i="1"/>
  <c r="M15" i="1"/>
  <c r="M14" i="1"/>
  <c r="I61" i="1"/>
  <c r="I60" i="1"/>
  <c r="I59" i="1"/>
  <c r="I58" i="1"/>
  <c r="I57" i="1"/>
  <c r="I56" i="1"/>
  <c r="I55" i="1"/>
  <c r="I62" i="1" s="1"/>
  <c r="I50" i="1"/>
  <c r="I49" i="1"/>
  <c r="I47" i="1" s="1"/>
  <c r="I48" i="1"/>
  <c r="I46" i="1"/>
  <c r="I44" i="1"/>
  <c r="I43" i="1"/>
  <c r="V43" i="1" s="1"/>
  <c r="I42" i="1"/>
  <c r="I41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 s="1"/>
  <c r="I14" i="1"/>
  <c r="U52" i="1"/>
  <c r="U51" i="1"/>
  <c r="Q52" i="1"/>
  <c r="Q51" i="1"/>
  <c r="M52" i="1"/>
  <c r="M51" i="1"/>
  <c r="I52" i="1"/>
  <c r="V52" i="1" s="1"/>
  <c r="I51" i="1"/>
  <c r="V51" i="1" s="1"/>
  <c r="M62" i="1"/>
  <c r="S63" i="1"/>
  <c r="M47" i="1"/>
  <c r="H47" i="1"/>
  <c r="G47" i="1"/>
  <c r="T62" i="1"/>
  <c r="T63" i="1" s="1"/>
  <c r="S62" i="1"/>
  <c r="R62" i="1"/>
  <c r="R63" i="1" s="1"/>
  <c r="P62" i="1"/>
  <c r="O62" i="1"/>
  <c r="N62" i="1"/>
  <c r="L62" i="1"/>
  <c r="K62" i="1"/>
  <c r="J62" i="1"/>
  <c r="H62" i="1"/>
  <c r="G62" i="1"/>
  <c r="L47" i="1"/>
  <c r="K47" i="1"/>
  <c r="J47" i="1"/>
  <c r="P47" i="1"/>
  <c r="O47" i="1"/>
  <c r="N47" i="1"/>
  <c r="T47" i="1"/>
  <c r="S47" i="1"/>
  <c r="R47" i="1"/>
  <c r="Q40" i="1"/>
  <c r="T40" i="1"/>
  <c r="S40" i="1"/>
  <c r="R40" i="1"/>
  <c r="P40" i="1"/>
  <c r="O40" i="1"/>
  <c r="N40" i="1"/>
  <c r="L40" i="1"/>
  <c r="K40" i="1"/>
  <c r="J40" i="1"/>
  <c r="H40" i="1"/>
  <c r="G40" i="1"/>
  <c r="F40" i="1"/>
  <c r="T29" i="1"/>
  <c r="S29" i="1"/>
  <c r="R29" i="1"/>
  <c r="P29" i="1"/>
  <c r="O29" i="1"/>
  <c r="N29" i="1"/>
  <c r="L29" i="1"/>
  <c r="K29" i="1"/>
  <c r="J29" i="1"/>
  <c r="H29" i="1"/>
  <c r="G29" i="1"/>
  <c r="T13" i="1"/>
  <c r="S13" i="1"/>
  <c r="R13" i="1"/>
  <c r="P13" i="1"/>
  <c r="P53" i="1" s="1"/>
  <c r="P63" i="1" s="1"/>
  <c r="O13" i="1"/>
  <c r="N13" i="1"/>
  <c r="L13" i="1"/>
  <c r="K13" i="1"/>
  <c r="J13" i="1"/>
  <c r="H13" i="1"/>
  <c r="G13" i="1"/>
  <c r="M48" i="5"/>
  <c r="M52" i="5"/>
  <c r="M51" i="5"/>
  <c r="M50" i="5"/>
  <c r="M49" i="5"/>
  <c r="M47" i="5"/>
  <c r="M46" i="5"/>
  <c r="M45" i="5"/>
  <c r="M44" i="5"/>
  <c r="I75" i="5"/>
  <c r="I71" i="5"/>
  <c r="K71" i="5" s="1"/>
  <c r="K68" i="5"/>
  <c r="I43" i="5"/>
  <c r="I39" i="5"/>
  <c r="I38" i="5"/>
  <c r="I32" i="5"/>
  <c r="I31" i="5"/>
  <c r="I29" i="5"/>
  <c r="L18" i="5"/>
  <c r="M18" i="5" s="1"/>
  <c r="L16" i="5"/>
  <c r="M16" i="5" s="1"/>
  <c r="K20" i="5"/>
  <c r="K19" i="5"/>
  <c r="K18" i="5"/>
  <c r="K17" i="5"/>
  <c r="K16" i="5"/>
  <c r="I56" i="5"/>
  <c r="I49" i="5"/>
  <c r="I30" i="5"/>
  <c r="I93" i="5"/>
  <c r="I92" i="5"/>
  <c r="I91" i="5"/>
  <c r="I90" i="5"/>
  <c r="I89" i="5"/>
  <c r="I88" i="5"/>
  <c r="I87" i="5"/>
  <c r="I85" i="5"/>
  <c r="I84" i="5"/>
  <c r="I82" i="5"/>
  <c r="I81" i="5"/>
  <c r="I80" i="5"/>
  <c r="I79" i="5"/>
  <c r="I78" i="5"/>
  <c r="I77" i="5"/>
  <c r="I66" i="5"/>
  <c r="I61" i="5"/>
  <c r="K61" i="5" s="1"/>
  <c r="I54" i="5"/>
  <c r="I28" i="5"/>
  <c r="I27" i="5"/>
  <c r="I22" i="5"/>
  <c r="K22" i="5" s="1"/>
  <c r="M28" i="5"/>
  <c r="L22" i="5"/>
  <c r="L20" i="5"/>
  <c r="M20" i="5" s="1"/>
  <c r="C52" i="4"/>
  <c r="E46" i="4"/>
  <c r="D46" i="4"/>
  <c r="E39" i="4"/>
  <c r="D39" i="4"/>
  <c r="E28" i="4"/>
  <c r="D28" i="4"/>
  <c r="E12" i="4"/>
  <c r="D12" i="4"/>
  <c r="C26" i="4"/>
  <c r="C29" i="4"/>
  <c r="C51" i="4"/>
  <c r="C50" i="4"/>
  <c r="C49" i="4"/>
  <c r="C48" i="4"/>
  <c r="C47" i="4"/>
  <c r="C45" i="4"/>
  <c r="C44" i="4"/>
  <c r="C43" i="4"/>
  <c r="C42" i="4"/>
  <c r="C41" i="4"/>
  <c r="C40" i="4"/>
  <c r="C39" i="4" s="1"/>
  <c r="C38" i="4"/>
  <c r="C37" i="4"/>
  <c r="C36" i="4"/>
  <c r="C35" i="4"/>
  <c r="C34" i="4"/>
  <c r="C33" i="4"/>
  <c r="C32" i="4"/>
  <c r="C31" i="4"/>
  <c r="C30" i="4"/>
  <c r="C27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G94" i="5"/>
  <c r="F94" i="5"/>
  <c r="E94" i="5"/>
  <c r="G86" i="5"/>
  <c r="F86" i="5"/>
  <c r="E86" i="5"/>
  <c r="D86" i="5"/>
  <c r="H86" i="5" s="1"/>
  <c r="C86" i="5"/>
  <c r="G76" i="5"/>
  <c r="F76" i="5"/>
  <c r="E76" i="5"/>
  <c r="D76" i="5"/>
  <c r="C76" i="5"/>
  <c r="L72" i="5"/>
  <c r="L71" i="5"/>
  <c r="L68" i="5"/>
  <c r="E67" i="5"/>
  <c r="D67" i="5"/>
  <c r="C67" i="5"/>
  <c r="L64" i="5"/>
  <c r="M64" i="5" s="1"/>
  <c r="L62" i="5"/>
  <c r="G60" i="5"/>
  <c r="F60" i="5"/>
  <c r="E60" i="5"/>
  <c r="D60" i="5"/>
  <c r="C60" i="5"/>
  <c r="G53" i="5"/>
  <c r="F53" i="5"/>
  <c r="E53" i="5"/>
  <c r="D53" i="5"/>
  <c r="C53" i="5"/>
  <c r="M43" i="5"/>
  <c r="G42" i="5"/>
  <c r="F42" i="5"/>
  <c r="E42" i="5"/>
  <c r="D42" i="5"/>
  <c r="C42" i="5"/>
  <c r="G26" i="5"/>
  <c r="F26" i="5"/>
  <c r="E26" i="5"/>
  <c r="D26" i="5"/>
  <c r="C26" i="5"/>
  <c r="F93" i="3"/>
  <c r="F92" i="3"/>
  <c r="F89" i="3"/>
  <c r="F85" i="3"/>
  <c r="F81" i="3"/>
  <c r="F77" i="3"/>
  <c r="F73" i="3"/>
  <c r="F70" i="3"/>
  <c r="F62" i="3"/>
  <c r="H62" i="3" s="1"/>
  <c r="F47" i="3"/>
  <c r="F84" i="3" s="1"/>
  <c r="F98" i="1"/>
  <c r="F97" i="1"/>
  <c r="F94" i="1"/>
  <c r="F93" i="1"/>
  <c r="F90" i="1"/>
  <c r="F86" i="1"/>
  <c r="F82" i="1"/>
  <c r="F78" i="1"/>
  <c r="F74" i="1"/>
  <c r="I74" i="1" s="1"/>
  <c r="F62" i="1"/>
  <c r="F73" i="1"/>
  <c r="I73" i="1" s="1"/>
  <c r="F47" i="1"/>
  <c r="F89" i="1" s="1"/>
  <c r="U15" i="7" l="1"/>
  <c r="U99" i="7" s="1"/>
  <c r="V99" i="7" s="1"/>
  <c r="T15" i="7"/>
  <c r="T99" i="7" s="1"/>
  <c r="T101" i="7" s="1"/>
  <c r="O83" i="6"/>
  <c r="K26" i="6"/>
  <c r="H15" i="6"/>
  <c r="H99" i="6" s="1"/>
  <c r="L65" i="6"/>
  <c r="N65" i="6" s="1"/>
  <c r="L71" i="6"/>
  <c r="N71" i="6" s="1"/>
  <c r="O22" i="6"/>
  <c r="J15" i="6"/>
  <c r="J99" i="6" s="1"/>
  <c r="K76" i="6"/>
  <c r="L76" i="6" s="1"/>
  <c r="N76" i="6" s="1"/>
  <c r="I15" i="6"/>
  <c r="I99" i="6" s="1"/>
  <c r="K42" i="6"/>
  <c r="K60" i="6"/>
  <c r="L60" i="6" s="1"/>
  <c r="N60" i="6" s="1"/>
  <c r="K94" i="6"/>
  <c r="L23" i="6"/>
  <c r="N23" i="6" s="1"/>
  <c r="K53" i="6"/>
  <c r="C99" i="6"/>
  <c r="K86" i="6"/>
  <c r="L86" i="6" s="1"/>
  <c r="N86" i="6" s="1"/>
  <c r="O24" i="6"/>
  <c r="J94" i="5"/>
  <c r="J99" i="5" s="1"/>
  <c r="L24" i="5"/>
  <c r="L25" i="6"/>
  <c r="N25" i="6" s="1"/>
  <c r="L73" i="6"/>
  <c r="N73" i="6" s="1"/>
  <c r="O60" i="6"/>
  <c r="P60" i="6" s="1"/>
  <c r="L21" i="6"/>
  <c r="N21" i="6" s="1"/>
  <c r="O61" i="6"/>
  <c r="O62" i="6"/>
  <c r="O64" i="6"/>
  <c r="P64" i="6" s="1"/>
  <c r="N95" i="6"/>
  <c r="O95" i="6" s="1"/>
  <c r="G95" i="3"/>
  <c r="H95" i="3"/>
  <c r="V14" i="1"/>
  <c r="L63" i="5"/>
  <c r="I29" i="1"/>
  <c r="V29" i="1" s="1"/>
  <c r="V18" i="1"/>
  <c r="V46" i="1"/>
  <c r="V44" i="1"/>
  <c r="V45" i="1"/>
  <c r="F86" i="3"/>
  <c r="F91" i="1"/>
  <c r="H76" i="5"/>
  <c r="L83" i="5"/>
  <c r="V27" i="1"/>
  <c r="V15" i="1"/>
  <c r="V23" i="1"/>
  <c r="Q62" i="1"/>
  <c r="V62" i="1" s="1"/>
  <c r="U62" i="1"/>
  <c r="U63" i="1" s="1"/>
  <c r="V56" i="1"/>
  <c r="M13" i="1"/>
  <c r="I40" i="1"/>
  <c r="V40" i="1" s="1"/>
  <c r="V34" i="1"/>
  <c r="Q47" i="1"/>
  <c r="U29" i="1"/>
  <c r="U53" i="1" s="1"/>
  <c r="U47" i="1"/>
  <c r="V47" i="1" s="1"/>
  <c r="V30" i="1"/>
  <c r="V49" i="1"/>
  <c r="L65" i="5"/>
  <c r="M65" i="5" s="1"/>
  <c r="H53" i="5"/>
  <c r="I53" i="5" s="1"/>
  <c r="K53" i="5" s="1"/>
  <c r="H42" i="5"/>
  <c r="L42" i="5" s="1"/>
  <c r="H26" i="5"/>
  <c r="L26" i="5" s="1"/>
  <c r="L25" i="5"/>
  <c r="H33" i="5"/>
  <c r="I33" i="5" s="1"/>
  <c r="G15" i="5"/>
  <c r="G99" i="5" s="1"/>
  <c r="L73" i="5"/>
  <c r="I37" i="5"/>
  <c r="H60" i="5"/>
  <c r="I60" i="5" s="1"/>
  <c r="K60" i="5" s="1"/>
  <c r="H94" i="5"/>
  <c r="L94" i="5" s="1"/>
  <c r="L23" i="5"/>
  <c r="L21" i="5"/>
  <c r="M21" i="5" s="1"/>
  <c r="I21" i="5"/>
  <c r="K21" i="5" s="1"/>
  <c r="F15" i="5"/>
  <c r="F99" i="5" s="1"/>
  <c r="E15" i="5"/>
  <c r="E99" i="5" s="1"/>
  <c r="I94" i="5"/>
  <c r="K95" i="5"/>
  <c r="L95" i="5" s="1"/>
  <c r="I67" i="5"/>
  <c r="K67" i="5" s="1"/>
  <c r="G53" i="3"/>
  <c r="G63" i="3" s="1"/>
  <c r="F13" i="3"/>
  <c r="O53" i="1"/>
  <c r="O63" i="1" s="1"/>
  <c r="V16" i="1"/>
  <c r="N53" i="1"/>
  <c r="N63" i="1" s="1"/>
  <c r="Q13" i="1"/>
  <c r="Q53" i="1" s="1"/>
  <c r="J53" i="1"/>
  <c r="J63" i="1" s="1"/>
  <c r="V42" i="1"/>
  <c r="H53" i="1"/>
  <c r="H63" i="1" s="1"/>
  <c r="V20" i="1"/>
  <c r="G53" i="1"/>
  <c r="G63" i="1" s="1"/>
  <c r="V24" i="1"/>
  <c r="V35" i="1"/>
  <c r="V21" i="1"/>
  <c r="L53" i="1"/>
  <c r="L63" i="1" s="1"/>
  <c r="L67" i="1" s="1"/>
  <c r="K53" i="1"/>
  <c r="K63" i="1" s="1"/>
  <c r="M53" i="1"/>
  <c r="I53" i="1"/>
  <c r="I63" i="1" s="1"/>
  <c r="F85" i="1"/>
  <c r="F87" i="1" s="1"/>
  <c r="D15" i="5"/>
  <c r="C99" i="5"/>
  <c r="F13" i="1"/>
  <c r="F29" i="1"/>
  <c r="F81" i="1" s="1"/>
  <c r="F83" i="1" s="1"/>
  <c r="F95" i="1"/>
  <c r="L60" i="5"/>
  <c r="M60" i="5" s="1"/>
  <c r="C12" i="4"/>
  <c r="C28" i="4"/>
  <c r="C46" i="4"/>
  <c r="E54" i="4"/>
  <c r="D54" i="4"/>
  <c r="F90" i="3"/>
  <c r="F94" i="3"/>
  <c r="F75" i="1"/>
  <c r="I75" i="1" s="1"/>
  <c r="F99" i="1"/>
  <c r="V15" i="7" l="1"/>
  <c r="L53" i="6"/>
  <c r="N53" i="6" s="1"/>
  <c r="O53" i="6"/>
  <c r="O76" i="6"/>
  <c r="P76" i="6" s="1"/>
  <c r="K15" i="6"/>
  <c r="L15" i="6" s="1"/>
  <c r="O94" i="6"/>
  <c r="P94" i="6" s="1"/>
  <c r="L42" i="6"/>
  <c r="N42" i="6" s="1"/>
  <c r="O42" i="6"/>
  <c r="P42" i="6" s="1"/>
  <c r="P53" i="6"/>
  <c r="O67" i="6"/>
  <c r="P67" i="6" s="1"/>
  <c r="O86" i="6"/>
  <c r="P86" i="6" s="1"/>
  <c r="D99" i="6"/>
  <c r="K94" i="5"/>
  <c r="L26" i="6"/>
  <c r="N26" i="6" s="1"/>
  <c r="O26" i="6"/>
  <c r="P26" i="6" s="1"/>
  <c r="Q63" i="1"/>
  <c r="I42" i="5"/>
  <c r="K42" i="5" s="1"/>
  <c r="I26" i="5"/>
  <c r="K26" i="5" s="1"/>
  <c r="D99" i="5"/>
  <c r="H15" i="5"/>
  <c r="H99" i="5" s="1"/>
  <c r="L86" i="5"/>
  <c r="M86" i="5" s="1"/>
  <c r="I86" i="5"/>
  <c r="K86" i="5" s="1"/>
  <c r="L76" i="5"/>
  <c r="M76" i="5" s="1"/>
  <c r="I76" i="5"/>
  <c r="K76" i="5" s="1"/>
  <c r="L53" i="5"/>
  <c r="M53" i="5" s="1"/>
  <c r="M42" i="5"/>
  <c r="M26" i="5"/>
  <c r="L67" i="5"/>
  <c r="M67" i="5" s="1"/>
  <c r="F72" i="3"/>
  <c r="F74" i="3" s="1"/>
  <c r="F95" i="3" s="1"/>
  <c r="F53" i="3"/>
  <c r="M63" i="1"/>
  <c r="V53" i="1"/>
  <c r="V63" i="1" s="1"/>
  <c r="V13" i="1"/>
  <c r="X13" i="1" s="1"/>
  <c r="F77" i="1"/>
  <c r="F53" i="1"/>
  <c r="F63" i="1" s="1"/>
  <c r="M94" i="5"/>
  <c r="C54" i="4"/>
  <c r="K99" i="6" l="1"/>
  <c r="L99" i="6"/>
  <c r="O15" i="6"/>
  <c r="F79" i="1"/>
  <c r="F100" i="1" s="1"/>
  <c r="I77" i="1"/>
  <c r="I79" i="1" s="1"/>
  <c r="L15" i="5"/>
  <c r="I15" i="5"/>
  <c r="F63" i="3"/>
  <c r="N101" i="6" l="1"/>
  <c r="P15" i="6"/>
  <c r="O99" i="6"/>
  <c r="P99" i="6" s="1"/>
  <c r="N15" i="6"/>
  <c r="N99" i="6" s="1"/>
  <c r="K15" i="5"/>
  <c r="K99" i="5" s="1"/>
  <c r="I99" i="5"/>
  <c r="M15" i="5"/>
  <c r="L99" i="5"/>
  <c r="M99" i="5" s="1"/>
</calcChain>
</file>

<file path=xl/sharedStrings.xml><?xml version="1.0" encoding="utf-8"?>
<sst xmlns="http://schemas.openxmlformats.org/spreadsheetml/2006/main" count="1343" uniqueCount="283">
  <si>
    <t>Republic of the Philippines</t>
  </si>
  <si>
    <t>Department of Environment and Natural Resources</t>
  </si>
  <si>
    <t>MINES AND GEOSCIENCES BUREAU</t>
  </si>
  <si>
    <t>Particulars</t>
  </si>
  <si>
    <t>Items</t>
  </si>
  <si>
    <t>FUND 101</t>
  </si>
  <si>
    <t>ROYALTY</t>
  </si>
  <si>
    <t>Amendment Fee</t>
  </si>
  <si>
    <t xml:space="preserve">     EGGAR</t>
  </si>
  <si>
    <t>MISCELLANEOUS INCOME</t>
  </si>
  <si>
    <t>TOTAL FUND 101</t>
  </si>
  <si>
    <t>FUND 151</t>
  </si>
  <si>
    <t>TOTAL FUND 151</t>
  </si>
  <si>
    <t>GRAND TOTAL</t>
  </si>
  <si>
    <t>SUMMARY:</t>
  </si>
  <si>
    <t>Prepared by:</t>
  </si>
  <si>
    <t>As of January 31, 2016</t>
  </si>
  <si>
    <t>Certified Correct:</t>
  </si>
  <si>
    <t xml:space="preserve">     Letter of Request</t>
  </si>
  <si>
    <t xml:space="preserve">     Power of Attorney</t>
  </si>
  <si>
    <t>PERMIT FEES</t>
  </si>
  <si>
    <t>Appeal Fee</t>
  </si>
  <si>
    <t>Application Fee</t>
  </si>
  <si>
    <t>Assessment Fee</t>
  </si>
  <si>
    <t>Clearance Fee</t>
  </si>
  <si>
    <t>Conversion Fee</t>
  </si>
  <si>
    <t>Evaluation Fee</t>
  </si>
  <si>
    <t>Filing/Processing Fee</t>
  </si>
  <si>
    <t>Occupation Fee</t>
  </si>
  <si>
    <t>Ore Transport Permit</t>
  </si>
  <si>
    <t>Registration Fee</t>
  </si>
  <si>
    <t>Renewal Fee</t>
  </si>
  <si>
    <t>Transfer/Assignment Fee</t>
  </si>
  <si>
    <t>Other Pemit and Licenses Fee</t>
  </si>
  <si>
    <t>SUPERVISION AND REGULATION ENFORCEMENT FEES</t>
  </si>
  <si>
    <t>Accredation fee</t>
  </si>
  <si>
    <t>CEMCRR</t>
  </si>
  <si>
    <t>Docketing Fee</t>
  </si>
  <si>
    <t>EGGAR</t>
  </si>
  <si>
    <t>Fines and Penalty (late reports)</t>
  </si>
  <si>
    <t>Inspection Fee</t>
  </si>
  <si>
    <t>Investigation fee</t>
  </si>
  <si>
    <t>Mine Waste and Mill Tailing Fee</t>
  </si>
  <si>
    <t>Validation Fee</t>
  </si>
  <si>
    <t>Verification Fee</t>
  </si>
  <si>
    <t>Certified True Copy/Photocopying Fee</t>
  </si>
  <si>
    <t>Forms</t>
  </si>
  <si>
    <t>Letter of Request</t>
  </si>
  <si>
    <t>Power of Attorney</t>
  </si>
  <si>
    <t>OTHER SERVICE INCOME</t>
  </si>
  <si>
    <t>Publication Fee</t>
  </si>
  <si>
    <t>Certification for Result of Lab. Analysis</t>
  </si>
  <si>
    <t>Laboratory Analysis</t>
  </si>
  <si>
    <t>RENT INCOME</t>
  </si>
  <si>
    <t xml:space="preserve">     FUND 101</t>
  </si>
  <si>
    <t xml:space="preserve">     FUND 151</t>
  </si>
  <si>
    <t xml:space="preserve">          TOTAL</t>
  </si>
  <si>
    <t>DISPOSAL OF UNSERVICEABLE PROPERTY</t>
  </si>
  <si>
    <t>SUPERVISION &amp; REGULATION ENFORCEMENT FEE</t>
  </si>
  <si>
    <t>North Avenue, Diliman Quezon, City</t>
  </si>
  <si>
    <t>REPORT OF INCOME COLLECTED - CENTRAL OFFICE</t>
  </si>
  <si>
    <t>SUPERV. &amp; REGUL. ENFOR. FEE</t>
  </si>
  <si>
    <t>40201010 21</t>
  </si>
  <si>
    <t>Accredation Fee</t>
  </si>
  <si>
    <t>40201070 01</t>
  </si>
  <si>
    <t>40201010 22</t>
  </si>
  <si>
    <t>40201070 02</t>
  </si>
  <si>
    <t>40201010 23</t>
  </si>
  <si>
    <t>40201070 03</t>
  </si>
  <si>
    <t>40201010 24</t>
  </si>
  <si>
    <t>40201070 04</t>
  </si>
  <si>
    <t>40201010 25</t>
  </si>
  <si>
    <t>Fines &amp; Penalty (late sub.)</t>
  </si>
  <si>
    <t>40201070 05</t>
  </si>
  <si>
    <t>40201010 26</t>
  </si>
  <si>
    <t>40201070 06</t>
  </si>
  <si>
    <t>40201010 27</t>
  </si>
  <si>
    <t>Investigation Fee</t>
  </si>
  <si>
    <t>40201070 07</t>
  </si>
  <si>
    <t>40201010 28</t>
  </si>
  <si>
    <t>Mine Waste &amp; Mill Tailings Fee</t>
  </si>
  <si>
    <t>40201070 08</t>
  </si>
  <si>
    <t>40201010 29</t>
  </si>
  <si>
    <t>40201070 09</t>
  </si>
  <si>
    <t>Ore Transport Permit Fee</t>
  </si>
  <si>
    <t>40201010 30</t>
  </si>
  <si>
    <t>40201070 10</t>
  </si>
  <si>
    <t>40201010 31</t>
  </si>
  <si>
    <t>40201010 32</t>
  </si>
  <si>
    <t>40201010 33</t>
  </si>
  <si>
    <t>Bid Docs/Cert. Elig./Site Ins.</t>
  </si>
  <si>
    <t>40609990 01</t>
  </si>
  <si>
    <t>Other Permit and Licenses (Permit Fee)</t>
  </si>
  <si>
    <t>40201010 99</t>
  </si>
  <si>
    <t>40609990 02</t>
  </si>
  <si>
    <t>40609990 03</t>
  </si>
  <si>
    <t>40609990 04</t>
  </si>
  <si>
    <t>40201990 21</t>
  </si>
  <si>
    <t>Penalty (late Del.)</t>
  </si>
  <si>
    <t>40609990 05</t>
  </si>
  <si>
    <t>Certification for Result of laboratory ana.</t>
  </si>
  <si>
    <t>40201990 22</t>
  </si>
  <si>
    <t>40609990 06</t>
  </si>
  <si>
    <t>Laboratory Analysis Fee</t>
  </si>
  <si>
    <t>40201990 23</t>
  </si>
  <si>
    <t>P.D. 1856</t>
  </si>
  <si>
    <t>20201050 00</t>
  </si>
  <si>
    <t>Rent Income</t>
  </si>
  <si>
    <t>40202050 00</t>
  </si>
  <si>
    <t>Sale of Unserviceable Property</t>
  </si>
  <si>
    <t>40601020 00</t>
  </si>
  <si>
    <t>20401010 02</t>
  </si>
  <si>
    <t>note: PD 1856 is NOT INCOME it is classified as DUE TO OTHER NGA'S</t>
  </si>
  <si>
    <t>Bid Documents</t>
  </si>
  <si>
    <t>FAR No. 5</t>
  </si>
  <si>
    <t>QUARTERLY REPORT OF REVENUE AND OTHER RECEIPTS</t>
  </si>
  <si>
    <t>(In Pesos)</t>
  </si>
  <si>
    <t>Department</t>
  </si>
  <si>
    <r>
      <t xml:space="preserve">:    </t>
    </r>
    <r>
      <rPr>
        <b/>
        <u/>
        <sz val="10"/>
        <rFont val="Arial"/>
        <family val="2"/>
      </rPr>
      <t>DEPARTMENT OF ENVIRONMENT AND NATURAL RESOURCES</t>
    </r>
  </si>
  <si>
    <t>Agency</t>
  </si>
  <si>
    <r>
      <t xml:space="preserve">:    </t>
    </r>
    <r>
      <rPr>
        <b/>
        <u/>
        <sz val="10"/>
        <rFont val="Arial"/>
        <family val="2"/>
      </rPr>
      <t>MINES AND GEOSCIENCES BUREAU</t>
    </r>
  </si>
  <si>
    <t>Operating Unit</t>
  </si>
  <si>
    <t xml:space="preserve">Organization Code (UACS) </t>
  </si>
  <si>
    <r>
      <t xml:space="preserve">:    </t>
    </r>
    <r>
      <rPr>
        <b/>
        <u/>
        <sz val="10"/>
        <rFont val="Arial"/>
        <family val="2"/>
      </rPr>
      <t>10-003-03-00000</t>
    </r>
  </si>
  <si>
    <t>CLASSIFICATION/SOURCES OF REVENUE AND OTHER RECEIPTS</t>
  </si>
  <si>
    <t>UACS CODE</t>
  </si>
  <si>
    <t>REVENUE TARGET (ANNUAL)</t>
  </si>
  <si>
    <t>ACTUAL REVENUE AND OTHER RECEIPTS COLLECTIONS</t>
  </si>
  <si>
    <t>CUMULATIVE REMITTANCE/DEPOSITS TO DATE</t>
  </si>
  <si>
    <t>VARIANCE</t>
  </si>
  <si>
    <t>REMARKS</t>
  </si>
  <si>
    <t>TOTAL</t>
  </si>
  <si>
    <t>REMITTANCE TO BTR</t>
  </si>
  <si>
    <t>DEPOSITED WITH AGDB</t>
  </si>
  <si>
    <t>AMOUNT</t>
  </si>
  <si>
    <t>%</t>
  </si>
  <si>
    <t>8=(4+5+6+7)</t>
  </si>
  <si>
    <t>11=(9+10)</t>
  </si>
  <si>
    <t>12=(8-3)</t>
  </si>
  <si>
    <t>13=(12/3)</t>
  </si>
  <si>
    <t>A. General Fund (formerly Fund 101)</t>
  </si>
  <si>
    <t>&gt; Tax</t>
  </si>
  <si>
    <t>&gt; Non-Tax</t>
  </si>
  <si>
    <t>(90% of Royalty Collected = 60% Gov't share/40% LGU Share)</t>
  </si>
  <si>
    <t>Service and Business Income</t>
  </si>
  <si>
    <t>(Fees and Charges)</t>
  </si>
  <si>
    <t xml:space="preserve">     Amendment Fee</t>
  </si>
  <si>
    <t xml:space="preserve">     Appeal Fee</t>
  </si>
  <si>
    <t xml:space="preserve">     Application Fee</t>
  </si>
  <si>
    <t xml:space="preserve">     Assessment Fee</t>
  </si>
  <si>
    <t xml:space="preserve">     Clearance Fee</t>
  </si>
  <si>
    <t xml:space="preserve">     Conversion Fee</t>
  </si>
  <si>
    <t xml:space="preserve">     Evaluation Fee</t>
  </si>
  <si>
    <t xml:space="preserve">     Filing/Processing Fee</t>
  </si>
  <si>
    <t xml:space="preserve">     Registration Fee</t>
  </si>
  <si>
    <t xml:space="preserve">     Renewal Fee</t>
  </si>
  <si>
    <t xml:space="preserve">     Transfer/Assignment Fee</t>
  </si>
  <si>
    <t xml:space="preserve">     Other Pemit and Licenses Fee</t>
  </si>
  <si>
    <t xml:space="preserve">     Accredation fee</t>
  </si>
  <si>
    <t xml:space="preserve">     CEMCRR</t>
  </si>
  <si>
    <t xml:space="preserve">     Docketing Fee</t>
  </si>
  <si>
    <t xml:space="preserve">     Fines and Penalty (late reports)</t>
  </si>
  <si>
    <t xml:space="preserve">     Inspection Fee</t>
  </si>
  <si>
    <t xml:space="preserve">     Investigation fee</t>
  </si>
  <si>
    <t xml:space="preserve">     Mine Waste and Mill Tailing Fee</t>
  </si>
  <si>
    <t xml:space="preserve">     Validation Fee</t>
  </si>
  <si>
    <t xml:space="preserve">     Verification Fee</t>
  </si>
  <si>
    <t xml:space="preserve">     Bid Documents</t>
  </si>
  <si>
    <t xml:space="preserve">     Certified True Copy/Photocopying Fee</t>
  </si>
  <si>
    <t xml:space="preserve">     Forms</t>
  </si>
  <si>
    <t xml:space="preserve">     Publication Fee</t>
  </si>
  <si>
    <t xml:space="preserve">     Certification for Result of Lab. Analysis</t>
  </si>
  <si>
    <t xml:space="preserve">     Laboratory Analysis</t>
  </si>
  <si>
    <t>OTHER RECEIPTS</t>
  </si>
  <si>
    <t>Refund of Excess Cash advances</t>
  </si>
  <si>
    <t>Refund of Overpayment of Salary</t>
  </si>
  <si>
    <t>Refund of DisallowanceS/Unfulfilled Scholarship Allowance</t>
  </si>
  <si>
    <t>Due from GOCC</t>
  </si>
  <si>
    <t>B. Special Account in th General Fund</t>
  </si>
  <si>
    <t>(formerly Fund 105,183,401,151-159)</t>
  </si>
  <si>
    <t>(10% of collection of Royalty Income = Due to MGB)</t>
  </si>
  <si>
    <t>C. Off-Budget Accounts (Formerly Fund 151 to 164,etc.)</t>
  </si>
  <si>
    <t>Seminar Fees</t>
  </si>
  <si>
    <t>Service Fees (Trust Fund)</t>
  </si>
  <si>
    <t>Performance Bond</t>
  </si>
  <si>
    <t>D. Custodial Funds (formerly Fund 104-184,187)</t>
  </si>
  <si>
    <t>Approved By:</t>
  </si>
  <si>
    <t>40201070 00</t>
  </si>
  <si>
    <t>40201010 00</t>
  </si>
  <si>
    <t>ROYALTY INCOME</t>
  </si>
  <si>
    <t>40609990 00</t>
  </si>
  <si>
    <t>40201990 00</t>
  </si>
  <si>
    <t>19901040 00 /1030</t>
  </si>
  <si>
    <t>10305010 00</t>
  </si>
  <si>
    <t>10305020 00</t>
  </si>
  <si>
    <t>20201060 00</t>
  </si>
  <si>
    <t>40401010 04</t>
  </si>
  <si>
    <t>ACCT. CODES</t>
  </si>
  <si>
    <t>AS OF 01/31/16</t>
  </si>
  <si>
    <t>JANUARY 2016</t>
  </si>
  <si>
    <t>HERMELINDA P. LICAUAN</t>
  </si>
  <si>
    <t>GLENN L. UMIPIG</t>
  </si>
  <si>
    <t xml:space="preserve">      Accountant I</t>
  </si>
  <si>
    <t>Admin. Assistant III</t>
  </si>
  <si>
    <t>Approved:</t>
  </si>
  <si>
    <t>LEO VAN V. JUGUAN, CESO V</t>
  </si>
  <si>
    <t xml:space="preserve">          Regional Director</t>
  </si>
  <si>
    <t>40201010 34</t>
  </si>
  <si>
    <t>Certification Fee</t>
  </si>
  <si>
    <t xml:space="preserve">     Certification Fee</t>
  </si>
  <si>
    <t xml:space="preserve">     Occupation Fee</t>
  </si>
  <si>
    <t xml:space="preserve">     Ore Transport Permit</t>
  </si>
  <si>
    <t>Region VI, Iloilo City</t>
  </si>
  <si>
    <t>REPORT OF INCOME COLLECTED - REGION VI</t>
  </si>
  <si>
    <t>ITEMS</t>
  </si>
  <si>
    <t>Report of Income Collected - REGION VI</t>
  </si>
  <si>
    <t xml:space="preserve"> Accountant I</t>
  </si>
  <si>
    <t>Approved by:</t>
  </si>
  <si>
    <t>Regional Director</t>
  </si>
  <si>
    <t>Accountant I</t>
  </si>
  <si>
    <t>JANUARY</t>
  </si>
  <si>
    <t>CY 2016</t>
  </si>
  <si>
    <t>FEBRUARY</t>
  </si>
  <si>
    <t>MARCH</t>
  </si>
  <si>
    <t>Q1 TOTAL</t>
  </si>
  <si>
    <t>APRIL</t>
  </si>
  <si>
    <t>MAY</t>
  </si>
  <si>
    <t>JUNE</t>
  </si>
  <si>
    <t>Q2 TOTAL</t>
  </si>
  <si>
    <t>JULY</t>
  </si>
  <si>
    <t>AUGUST</t>
  </si>
  <si>
    <t>SEPTEMBER</t>
  </si>
  <si>
    <t>Q3 TOTAL</t>
  </si>
  <si>
    <t>OCTOBER</t>
  </si>
  <si>
    <t>NOVEMBER</t>
  </si>
  <si>
    <t>DECEMBER</t>
  </si>
  <si>
    <t>ANNUAL TOTAL</t>
  </si>
  <si>
    <t>Q4 TOTAL</t>
  </si>
  <si>
    <t>Sale of Maps</t>
  </si>
  <si>
    <t>As of  SEPT. 30, 2016</t>
  </si>
  <si>
    <t>PD</t>
  </si>
  <si>
    <t>As of September 30, 2016</t>
  </si>
  <si>
    <t>Balances as of Sept. 30, 2016</t>
  </si>
  <si>
    <t>As of August 31, 2016</t>
  </si>
  <si>
    <t>Collections for the month of Sept.</t>
  </si>
  <si>
    <t>Administrative Assistant III</t>
  </si>
  <si>
    <t>4</t>
  </si>
  <si>
    <t>5</t>
  </si>
  <si>
    <t>6</t>
  </si>
  <si>
    <t>7</t>
  </si>
  <si>
    <t>9</t>
  </si>
  <si>
    <t>10</t>
  </si>
  <si>
    <t xml:space="preserve">     Sale of Maps</t>
  </si>
  <si>
    <t>40609990 07</t>
  </si>
  <si>
    <t>:    REGIONAL OFFICE VI</t>
  </si>
  <si>
    <t>Accountant III</t>
  </si>
  <si>
    <t>1ST QTR.</t>
  </si>
  <si>
    <t>2ND QTR.</t>
  </si>
  <si>
    <t>3RD QTR.</t>
  </si>
  <si>
    <t>4TH QTR.</t>
  </si>
  <si>
    <t>As of the Quarter Ending MARCH 31, 2017</t>
  </si>
  <si>
    <t xml:space="preserve">     Travel</t>
  </si>
  <si>
    <t>Trust Receipts intended for:</t>
  </si>
  <si>
    <t xml:space="preserve">    Other Payables</t>
  </si>
  <si>
    <t xml:space="preserve">        Advances to Officers and Employees</t>
  </si>
  <si>
    <t xml:space="preserve">        Advances to Special Deisbursing Officer</t>
  </si>
  <si>
    <t>As of the Quarter Ending JUNE 30, 2017</t>
  </si>
  <si>
    <t xml:space="preserve">    Trust Receipts/ Trust Liabilities</t>
  </si>
  <si>
    <t>20401010 00</t>
  </si>
  <si>
    <t>As of the Quarter Ending SEPTEMBER 30, 2017</t>
  </si>
  <si>
    <t>As of the Quarter Ending DECEMBER 31, 2017</t>
  </si>
  <si>
    <t xml:space="preserve">      Refund of Excess of Petty Cash Fund</t>
  </si>
  <si>
    <t>10101020 00</t>
  </si>
  <si>
    <t xml:space="preserve">        Advances to Special Disbursing Officer</t>
  </si>
  <si>
    <t>By Authority of the Regional Director:</t>
  </si>
  <si>
    <t xml:space="preserve">                                                                                                                                           </t>
  </si>
  <si>
    <t xml:space="preserve">    Refund of Excess of Petty Cash Fund</t>
  </si>
  <si>
    <t>10305990 00</t>
  </si>
  <si>
    <t>As of the Quarter Ending March 31, 2019</t>
  </si>
  <si>
    <t xml:space="preserve">    Receipt from payment of Other Receivables</t>
  </si>
  <si>
    <t>ROGER A. DE DIOS</t>
  </si>
  <si>
    <t>As of the Quarter Ending June 30, 2019</t>
  </si>
  <si>
    <t>Refund of Overpayment of Claims (Due from Officers and Employees)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</si>
</sst>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trike/>
      <sz val="6"/>
      <name val="Arial"/>
      <family val="2"/>
    </font>
    <font>
      <b/>
      <i/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432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0" fontId="2" fillId="0" borderId="0" xfId="0" applyFont="1" applyFill="1"/>
    <xf numFmtId="43" fontId="2" fillId="0" borderId="0" xfId="1" applyFont="1" applyFill="1"/>
    <xf numFmtId="43" fontId="2" fillId="0" borderId="6" xfId="1" applyFont="1" applyBorder="1"/>
    <xf numFmtId="43" fontId="2" fillId="0" borderId="7" xfId="1" applyFont="1" applyBorder="1"/>
    <xf numFmtId="43" fontId="2" fillId="0" borderId="7" xfId="1" applyFont="1" applyFill="1" applyBorder="1"/>
    <xf numFmtId="43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6" xfId="1" applyFont="1" applyBorder="1"/>
    <xf numFmtId="0" fontId="3" fillId="0" borderId="6" xfId="0" applyFont="1" applyBorder="1"/>
    <xf numFmtId="0" fontId="2" fillId="0" borderId="6" xfId="0" applyFont="1" applyBorder="1"/>
    <xf numFmtId="43" fontId="3" fillId="0" borderId="7" xfId="1" applyFont="1" applyBorder="1"/>
    <xf numFmtId="0" fontId="2" fillId="0" borderId="7" xfId="0" applyFont="1" applyBorder="1"/>
    <xf numFmtId="0" fontId="3" fillId="0" borderId="7" xfId="0" applyFont="1" applyBorder="1"/>
    <xf numFmtId="0" fontId="2" fillId="0" borderId="7" xfId="0" applyFont="1" applyFill="1" applyBorder="1"/>
    <xf numFmtId="43" fontId="3" fillId="0" borderId="9" xfId="1" applyFont="1" applyBorder="1"/>
    <xf numFmtId="43" fontId="3" fillId="0" borderId="1" xfId="1" applyFont="1" applyBorder="1"/>
    <xf numFmtId="43" fontId="3" fillId="0" borderId="1" xfId="1" applyFont="1" applyFill="1" applyBorder="1"/>
    <xf numFmtId="43" fontId="3" fillId="0" borderId="10" xfId="1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0" xfId="0" applyFont="1" applyBorder="1"/>
    <xf numFmtId="0" fontId="4" fillId="0" borderId="0" xfId="0" applyFont="1" applyFill="1"/>
    <xf numFmtId="43" fontId="4" fillId="0" borderId="0" xfId="3" applyFont="1" applyFill="1"/>
    <xf numFmtId="2" fontId="4" fillId="0" borderId="0" xfId="5" applyNumberFormat="1" applyFont="1" applyAlignment="1">
      <alignment horizontal="left"/>
    </xf>
    <xf numFmtId="2" fontId="5" fillId="0" borderId="0" xfId="6" quotePrefix="1" applyNumberFormat="1" applyFont="1"/>
    <xf numFmtId="2" fontId="4" fillId="0" borderId="0" xfId="5" applyNumberFormat="1" applyFont="1"/>
    <xf numFmtId="2" fontId="4" fillId="0" borderId="0" xfId="6" applyNumberFormat="1" applyFont="1"/>
    <xf numFmtId="0" fontId="8" fillId="0" borderId="0" xfId="7" applyFont="1"/>
    <xf numFmtId="0" fontId="4" fillId="0" borderId="0" xfId="7" applyFont="1"/>
    <xf numFmtId="43" fontId="4" fillId="0" borderId="0" xfId="1" applyFont="1"/>
    <xf numFmtId="0" fontId="4" fillId="0" borderId="0" xfId="7" applyFont="1" applyFill="1"/>
    <xf numFmtId="43" fontId="4" fillId="0" borderId="0" xfId="1" applyFont="1" applyFill="1"/>
    <xf numFmtId="0" fontId="4" fillId="0" borderId="0" xfId="7" applyFont="1" applyFill="1" applyAlignment="1">
      <alignment horizontal="left" indent="2"/>
    </xf>
    <xf numFmtId="43" fontId="4" fillId="0" borderId="0" xfId="1" applyFont="1" applyFill="1" applyAlignment="1">
      <alignment horizontal="left" indent="2"/>
    </xf>
    <xf numFmtId="0" fontId="10" fillId="0" borderId="0" xfId="0" applyFont="1"/>
    <xf numFmtId="0" fontId="9" fillId="0" borderId="3" xfId="0" applyFont="1" applyBorder="1"/>
    <xf numFmtId="0" fontId="13" fillId="0" borderId="0" xfId="0" applyFont="1"/>
    <xf numFmtId="0" fontId="9" fillId="0" borderId="2" xfId="0" applyFont="1" applyBorder="1"/>
    <xf numFmtId="0" fontId="12" fillId="3" borderId="14" xfId="0" applyFont="1" applyFill="1" applyBorder="1" applyAlignment="1">
      <alignment horizontal="center" vertical="center"/>
    </xf>
    <xf numFmtId="0" fontId="12" fillId="4" borderId="14" xfId="0" applyFont="1" applyFill="1" applyBorder="1"/>
    <xf numFmtId="0" fontId="12" fillId="4" borderId="14" xfId="0" applyFont="1" applyFill="1" applyBorder="1" applyAlignment="1">
      <alignment horizontal="center"/>
    </xf>
    <xf numFmtId="0" fontId="12" fillId="5" borderId="14" xfId="0" applyFont="1" applyFill="1" applyBorder="1"/>
    <xf numFmtId="0" fontId="12" fillId="5" borderId="14" xfId="0" applyFont="1" applyFill="1" applyBorder="1" applyAlignment="1">
      <alignment horizontal="center"/>
    </xf>
    <xf numFmtId="0" fontId="12" fillId="6" borderId="14" xfId="0" applyFont="1" applyFill="1" applyBorder="1"/>
    <xf numFmtId="0" fontId="12" fillId="6" borderId="14" xfId="0" applyFont="1" applyFill="1" applyBorder="1" applyAlignment="1">
      <alignment horizontal="center"/>
    </xf>
    <xf numFmtId="0" fontId="9" fillId="0" borderId="3" xfId="0" applyFont="1" applyFill="1" applyBorder="1"/>
    <xf numFmtId="0" fontId="14" fillId="7" borderId="13" xfId="0" applyFont="1" applyFill="1" applyBorder="1" applyAlignment="1">
      <alignment horizontal="center"/>
    </xf>
    <xf numFmtId="0" fontId="10" fillId="7" borderId="13" xfId="0" applyFont="1" applyFill="1" applyBorder="1"/>
    <xf numFmtId="0" fontId="12" fillId="8" borderId="14" xfId="0" applyFont="1" applyFill="1" applyBorder="1"/>
    <xf numFmtId="0" fontId="9" fillId="8" borderId="14" xfId="0" applyFont="1" applyFill="1" applyBorder="1"/>
    <xf numFmtId="0" fontId="12" fillId="9" borderId="12" xfId="0" applyFont="1" applyFill="1" applyBorder="1"/>
    <xf numFmtId="0" fontId="9" fillId="9" borderId="13" xfId="0" applyFont="1" applyFill="1" applyBorder="1"/>
    <xf numFmtId="0" fontId="12" fillId="10" borderId="14" xfId="0" applyFont="1" applyFill="1" applyBorder="1"/>
    <xf numFmtId="0" fontId="9" fillId="10" borderId="14" xfId="0" applyFont="1" applyFill="1" applyBorder="1"/>
    <xf numFmtId="0" fontId="6" fillId="0" borderId="0" xfId="0" applyFont="1"/>
    <xf numFmtId="0" fontId="11" fillId="0" borderId="0" xfId="0" applyFont="1"/>
    <xf numFmtId="43" fontId="9" fillId="0" borderId="2" xfId="1" applyFont="1" applyBorder="1"/>
    <xf numFmtId="43" fontId="10" fillId="0" borderId="2" xfId="1" applyFont="1" applyBorder="1"/>
    <xf numFmtId="43" fontId="0" fillId="0" borderId="2" xfId="1" applyFont="1" applyBorder="1"/>
    <xf numFmtId="43" fontId="10" fillId="0" borderId="3" xfId="1" applyFont="1" applyBorder="1"/>
    <xf numFmtId="43" fontId="0" fillId="0" borderId="3" xfId="1" applyFont="1" applyBorder="1"/>
    <xf numFmtId="43" fontId="10" fillId="4" borderId="14" xfId="1" applyFont="1" applyFill="1" applyBorder="1"/>
    <xf numFmtId="43" fontId="10" fillId="8" borderId="14" xfId="1" applyFont="1" applyFill="1" applyBorder="1"/>
    <xf numFmtId="43" fontId="0" fillId="8" borderId="14" xfId="1" applyFont="1" applyFill="1" applyBorder="1"/>
    <xf numFmtId="0" fontId="14" fillId="13" borderId="2" xfId="0" applyFont="1" applyFill="1" applyBorder="1" applyAlignment="1">
      <alignment horizontal="center"/>
    </xf>
    <xf numFmtId="0" fontId="12" fillId="13" borderId="15" xfId="0" applyFont="1" applyFill="1" applyBorder="1"/>
    <xf numFmtId="0" fontId="11" fillId="13" borderId="15" xfId="0" applyFont="1" applyFill="1" applyBorder="1"/>
    <xf numFmtId="0" fontId="6" fillId="13" borderId="15" xfId="0" applyFont="1" applyFill="1" applyBorder="1"/>
    <xf numFmtId="43" fontId="12" fillId="3" borderId="14" xfId="0" applyNumberFormat="1" applyFont="1" applyFill="1" applyBorder="1"/>
    <xf numFmtId="43" fontId="11" fillId="3" borderId="14" xfId="0" applyNumberFormat="1" applyFont="1" applyFill="1" applyBorder="1"/>
    <xf numFmtId="43" fontId="6" fillId="3" borderId="14" xfId="0" applyNumberFormat="1" applyFont="1" applyFill="1" applyBorder="1"/>
    <xf numFmtId="43" fontId="12" fillId="5" borderId="14" xfId="1" applyFont="1" applyFill="1" applyBorder="1"/>
    <xf numFmtId="43" fontId="11" fillId="5" borderId="14" xfId="1" applyFont="1" applyFill="1" applyBorder="1"/>
    <xf numFmtId="43" fontId="6" fillId="5" borderId="14" xfId="1" applyFont="1" applyFill="1" applyBorder="1"/>
    <xf numFmtId="43" fontId="1" fillId="4" borderId="14" xfId="1" applyFont="1" applyFill="1" applyBorder="1"/>
    <xf numFmtId="43" fontId="14" fillId="7" borderId="13" xfId="1" applyFont="1" applyFill="1" applyBorder="1"/>
    <xf numFmtId="43" fontId="16" fillId="10" borderId="14" xfId="1" applyFont="1" applyFill="1" applyBorder="1"/>
    <xf numFmtId="43" fontId="17" fillId="10" borderId="14" xfId="1" applyFont="1" applyFill="1" applyBorder="1"/>
    <xf numFmtId="43" fontId="11" fillId="9" borderId="13" xfId="1" applyFont="1" applyFill="1" applyBorder="1"/>
    <xf numFmtId="43" fontId="6" fillId="9" borderId="13" xfId="1" applyFont="1" applyFill="1" applyBorder="1"/>
    <xf numFmtId="43" fontId="11" fillId="6" borderId="14" xfId="1" applyFont="1" applyFill="1" applyBorder="1"/>
    <xf numFmtId="43" fontId="6" fillId="6" borderId="14" xfId="1" applyFont="1" applyFill="1" applyBorder="1"/>
    <xf numFmtId="0" fontId="9" fillId="0" borderId="2" xfId="0" applyFont="1" applyFill="1" applyBorder="1"/>
    <xf numFmtId="0" fontId="12" fillId="11" borderId="5" xfId="0" applyFont="1" applyFill="1" applyBorder="1"/>
    <xf numFmtId="0" fontId="9" fillId="11" borderId="5" xfId="0" applyFont="1" applyFill="1" applyBorder="1"/>
    <xf numFmtId="43" fontId="16" fillId="11" borderId="5" xfId="1" applyFont="1" applyFill="1" applyBorder="1"/>
    <xf numFmtId="43" fontId="17" fillId="11" borderId="5" xfId="1" applyFont="1" applyFill="1" applyBorder="1"/>
    <xf numFmtId="0" fontId="0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 vertical="center" wrapText="1"/>
    </xf>
    <xf numFmtId="43" fontId="19" fillId="0" borderId="6" xfId="1" applyFont="1" applyBorder="1"/>
    <xf numFmtId="0" fontId="19" fillId="0" borderId="6" xfId="0" applyFont="1" applyBorder="1"/>
    <xf numFmtId="0" fontId="18" fillId="0" borderId="6" xfId="0" applyFont="1" applyBorder="1"/>
    <xf numFmtId="43" fontId="18" fillId="0" borderId="6" xfId="1" applyFont="1" applyBorder="1"/>
    <xf numFmtId="43" fontId="19" fillId="0" borderId="9" xfId="1" applyFont="1" applyBorder="1"/>
    <xf numFmtId="43" fontId="19" fillId="0" borderId="7" xfId="1" applyFont="1" applyBorder="1"/>
    <xf numFmtId="0" fontId="18" fillId="0" borderId="7" xfId="0" applyFont="1" applyBorder="1"/>
    <xf numFmtId="43" fontId="19" fillId="0" borderId="1" xfId="1" applyFont="1" applyBorder="1"/>
    <xf numFmtId="0" fontId="19" fillId="0" borderId="9" xfId="0" applyFont="1" applyBorder="1"/>
    <xf numFmtId="43" fontId="18" fillId="0" borderId="7" xfId="1" applyFont="1" applyBorder="1"/>
    <xf numFmtId="0" fontId="19" fillId="0" borderId="1" xfId="0" applyFont="1" applyBorder="1"/>
    <xf numFmtId="43" fontId="19" fillId="0" borderId="1" xfId="1" applyFont="1" applyFill="1" applyBorder="1"/>
    <xf numFmtId="0" fontId="19" fillId="0" borderId="1" xfId="0" applyFont="1" applyFill="1" applyBorder="1"/>
    <xf numFmtId="0" fontId="18" fillId="0" borderId="7" xfId="0" applyFont="1" applyFill="1" applyBorder="1"/>
    <xf numFmtId="0" fontId="19" fillId="0" borderId="10" xfId="0" applyFont="1" applyBorder="1"/>
    <xf numFmtId="0" fontId="19" fillId="0" borderId="7" xfId="0" applyFont="1" applyBorder="1"/>
    <xf numFmtId="43" fontId="19" fillId="0" borderId="10" xfId="1" applyFont="1" applyBorder="1"/>
    <xf numFmtId="0" fontId="19" fillId="0" borderId="0" xfId="0" applyFont="1"/>
    <xf numFmtId="0" fontId="14" fillId="5" borderId="1" xfId="0" applyFont="1" applyFill="1" applyBorder="1" applyAlignment="1">
      <alignment horizontal="center"/>
    </xf>
    <xf numFmtId="0" fontId="12" fillId="5" borderId="15" xfId="0" applyFont="1" applyFill="1" applyBorder="1"/>
    <xf numFmtId="0" fontId="11" fillId="5" borderId="15" xfId="0" applyFont="1" applyFill="1" applyBorder="1"/>
    <xf numFmtId="0" fontId="6" fillId="5" borderId="15" xfId="0" applyFont="1" applyFill="1" applyBorder="1"/>
    <xf numFmtId="0" fontId="12" fillId="3" borderId="14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/>
    </xf>
    <xf numFmtId="43" fontId="19" fillId="3" borderId="7" xfId="1" applyFont="1" applyFill="1" applyBorder="1"/>
    <xf numFmtId="0" fontId="18" fillId="3" borderId="7" xfId="0" applyFont="1" applyFill="1" applyBorder="1"/>
    <xf numFmtId="0" fontId="19" fillId="12" borderId="7" xfId="0" applyFont="1" applyFill="1" applyBorder="1"/>
    <xf numFmtId="0" fontId="18" fillId="12" borderId="7" xfId="0" applyFont="1" applyFill="1" applyBorder="1"/>
    <xf numFmtId="43" fontId="19" fillId="12" borderId="7" xfId="1" applyFont="1" applyFill="1" applyBorder="1"/>
    <xf numFmtId="0" fontId="19" fillId="4" borderId="7" xfId="0" applyFont="1" applyFill="1" applyBorder="1"/>
    <xf numFmtId="43" fontId="19" fillId="4" borderId="7" xfId="1" applyFont="1" applyFill="1" applyBorder="1"/>
    <xf numFmtId="0" fontId="19" fillId="6" borderId="7" xfId="0" applyFont="1" applyFill="1" applyBorder="1"/>
    <xf numFmtId="0" fontId="18" fillId="6" borderId="7" xfId="0" applyFont="1" applyFill="1" applyBorder="1"/>
    <xf numFmtId="43" fontId="19" fillId="6" borderId="7" xfId="1" applyFont="1" applyFill="1" applyBorder="1"/>
    <xf numFmtId="0" fontId="19" fillId="14" borderId="7" xfId="0" applyFont="1" applyFill="1" applyBorder="1"/>
    <xf numFmtId="43" fontId="19" fillId="14" borderId="7" xfId="1" applyFont="1" applyFill="1" applyBorder="1"/>
    <xf numFmtId="0" fontId="18" fillId="5" borderId="7" xfId="0" applyFont="1" applyFill="1" applyBorder="1"/>
    <xf numFmtId="43" fontId="19" fillId="5" borderId="7" xfId="1" applyFont="1" applyFill="1" applyBorder="1"/>
    <xf numFmtId="0" fontId="19" fillId="5" borderId="7" xfId="0" applyFont="1" applyFill="1" applyBorder="1"/>
    <xf numFmtId="43" fontId="19" fillId="15" borderId="7" xfId="1" applyFont="1" applyFill="1" applyBorder="1"/>
    <xf numFmtId="43" fontId="19" fillId="13" borderId="7" xfId="1" applyFont="1" applyFill="1" applyBorder="1"/>
    <xf numFmtId="0" fontId="19" fillId="13" borderId="7" xfId="0" applyFont="1" applyFill="1" applyBorder="1"/>
    <xf numFmtId="0" fontId="18" fillId="13" borderId="7" xfId="0" applyFont="1" applyFill="1" applyBorder="1"/>
    <xf numFmtId="43" fontId="19" fillId="16" borderId="8" xfId="1" applyFont="1" applyFill="1" applyBorder="1"/>
    <xf numFmtId="0" fontId="19" fillId="16" borderId="8" xfId="0" applyFont="1" applyFill="1" applyBorder="1"/>
    <xf numFmtId="0" fontId="18" fillId="16" borderId="8" xfId="0" applyFont="1" applyFill="1" applyBorder="1"/>
    <xf numFmtId="43" fontId="18" fillId="0" borderId="0" xfId="1" applyFont="1"/>
    <xf numFmtId="43" fontId="19" fillId="17" borderId="7" xfId="1" applyFont="1" applyFill="1" applyBorder="1"/>
    <xf numFmtId="43" fontId="18" fillId="17" borderId="7" xfId="1" applyFont="1" applyFill="1" applyBorder="1"/>
    <xf numFmtId="0" fontId="18" fillId="0" borderId="0" xfId="0" applyFont="1" applyAlignment="1">
      <alignment horizontal="center"/>
    </xf>
    <xf numFmtId="43" fontId="18" fillId="3" borderId="7" xfId="1" applyFont="1" applyFill="1" applyBorder="1"/>
    <xf numFmtId="43" fontId="18" fillId="15" borderId="7" xfId="1" applyFont="1" applyFill="1" applyBorder="1"/>
    <xf numFmtId="43" fontId="18" fillId="4" borderId="7" xfId="1" applyFont="1" applyFill="1" applyBorder="1"/>
    <xf numFmtId="43" fontId="2" fillId="11" borderId="0" xfId="1" applyFont="1" applyFill="1"/>
    <xf numFmtId="43" fontId="19" fillId="11" borderId="0" xfId="1" applyFont="1" applyFill="1" applyBorder="1"/>
    <xf numFmtId="0" fontId="19" fillId="11" borderId="0" xfId="0" applyFont="1" applyFill="1" applyBorder="1"/>
    <xf numFmtId="0" fontId="18" fillId="11" borderId="0" xfId="0" applyFont="1" applyFill="1" applyBorder="1"/>
    <xf numFmtId="0" fontId="2" fillId="11" borderId="0" xfId="0" applyFont="1" applyFill="1"/>
    <xf numFmtId="0" fontId="19" fillId="12" borderId="17" xfId="0" applyFont="1" applyFill="1" applyBorder="1"/>
    <xf numFmtId="43" fontId="19" fillId="12" borderId="17" xfId="0" applyNumberFormat="1" applyFont="1" applyFill="1" applyBorder="1"/>
    <xf numFmtId="0" fontId="19" fillId="0" borderId="3" xfId="0" applyFont="1" applyBorder="1"/>
    <xf numFmtId="0" fontId="18" fillId="0" borderId="3" xfId="0" applyFont="1" applyBorder="1"/>
    <xf numFmtId="43" fontId="18" fillId="0" borderId="3" xfId="0" applyNumberFormat="1" applyFont="1" applyBorder="1"/>
    <xf numFmtId="43" fontId="5" fillId="0" borderId="0" xfId="1" applyFont="1" applyFill="1" applyAlignment="1">
      <alignment horizontal="left" indent="2"/>
    </xf>
    <xf numFmtId="0" fontId="5" fillId="0" borderId="0" xfId="7" applyFont="1" applyFill="1" applyAlignment="1">
      <alignment horizontal="left" indent="2"/>
    </xf>
    <xf numFmtId="0" fontId="18" fillId="0" borderId="0" xfId="0" applyFont="1" applyAlignment="1">
      <alignment horizontal="center"/>
    </xf>
    <xf numFmtId="0" fontId="18" fillId="3" borderId="0" xfId="0" applyFont="1" applyFill="1"/>
    <xf numFmtId="0" fontId="19" fillId="3" borderId="3" xfId="0" applyFont="1" applyFill="1" applyBorder="1" applyAlignment="1">
      <alignment horizontal="center" vertical="center" wrapText="1"/>
    </xf>
    <xf numFmtId="43" fontId="19" fillId="3" borderId="8" xfId="1" applyFont="1" applyFill="1" applyBorder="1"/>
    <xf numFmtId="43" fontId="19" fillId="3" borderId="0" xfId="1" applyFont="1" applyFill="1" applyBorder="1"/>
    <xf numFmtId="43" fontId="18" fillId="3" borderId="0" xfId="1" applyFont="1" applyFill="1"/>
    <xf numFmtId="0" fontId="18" fillId="3" borderId="3" xfId="0" applyFont="1" applyFill="1" applyBorder="1"/>
    <xf numFmtId="43" fontId="18" fillId="3" borderId="3" xfId="0" applyNumberFormat="1" applyFont="1" applyFill="1" applyBorder="1"/>
    <xf numFmtId="43" fontId="19" fillId="3" borderId="17" xfId="0" applyNumberFormat="1" applyFont="1" applyFill="1" applyBorder="1"/>
    <xf numFmtId="0" fontId="18" fillId="3" borderId="0" xfId="0" applyFont="1" applyFill="1" applyAlignment="1">
      <alignment horizontal="center"/>
    </xf>
    <xf numFmtId="0" fontId="2" fillId="3" borderId="0" xfId="0" applyFont="1" applyFill="1"/>
    <xf numFmtId="0" fontId="18" fillId="11" borderId="0" xfId="0" applyFont="1" applyFill="1"/>
    <xf numFmtId="43" fontId="19" fillId="18" borderId="7" xfId="1" applyFont="1" applyFill="1" applyBorder="1"/>
    <xf numFmtId="0" fontId="18" fillId="15" borderId="0" xfId="0" applyFont="1" applyFill="1"/>
    <xf numFmtId="0" fontId="19" fillId="15" borderId="3" xfId="0" applyFont="1" applyFill="1" applyBorder="1" applyAlignment="1">
      <alignment horizontal="center" vertical="center" wrapText="1"/>
    </xf>
    <xf numFmtId="43" fontId="19" fillId="15" borderId="0" xfId="1" applyFont="1" applyFill="1" applyBorder="1"/>
    <xf numFmtId="43" fontId="18" fillId="15" borderId="0" xfId="1" applyFont="1" applyFill="1"/>
    <xf numFmtId="0" fontId="18" fillId="15" borderId="3" xfId="0" applyFont="1" applyFill="1" applyBorder="1"/>
    <xf numFmtId="43" fontId="18" fillId="15" borderId="3" xfId="0" applyNumberFormat="1" applyFont="1" applyFill="1" applyBorder="1"/>
    <xf numFmtId="43" fontId="19" fillId="15" borderId="17" xfId="0" applyNumberFormat="1" applyFont="1" applyFill="1" applyBorder="1"/>
    <xf numFmtId="0" fontId="18" fillId="15" borderId="0" xfId="0" applyFont="1" applyFill="1" applyAlignment="1">
      <alignment horizontal="center"/>
    </xf>
    <xf numFmtId="0" fontId="2" fillId="15" borderId="0" xfId="0" applyFont="1" applyFill="1"/>
    <xf numFmtId="0" fontId="18" fillId="13" borderId="0" xfId="0" applyFont="1" applyFill="1"/>
    <xf numFmtId="0" fontId="19" fillId="13" borderId="3" xfId="0" applyFont="1" applyFill="1" applyBorder="1" applyAlignment="1">
      <alignment horizontal="center" vertical="center" wrapText="1"/>
    </xf>
    <xf numFmtId="43" fontId="18" fillId="13" borderId="7" xfId="1" applyFont="1" applyFill="1" applyBorder="1"/>
    <xf numFmtId="43" fontId="19" fillId="13" borderId="0" xfId="1" applyFont="1" applyFill="1" applyBorder="1"/>
    <xf numFmtId="43" fontId="18" fillId="13" borderId="0" xfId="1" applyFont="1" applyFill="1"/>
    <xf numFmtId="0" fontId="18" fillId="13" borderId="3" xfId="0" applyFont="1" applyFill="1" applyBorder="1"/>
    <xf numFmtId="43" fontId="18" fillId="13" borderId="3" xfId="0" applyNumberFormat="1" applyFont="1" applyFill="1" applyBorder="1"/>
    <xf numFmtId="43" fontId="19" fillId="13" borderId="17" xfId="0" applyNumberFormat="1" applyFont="1" applyFill="1" applyBorder="1"/>
    <xf numFmtId="0" fontId="18" fillId="13" borderId="0" xfId="0" applyFont="1" applyFill="1" applyAlignment="1">
      <alignment horizontal="center"/>
    </xf>
    <xf numFmtId="0" fontId="2" fillId="13" borderId="0" xfId="0" applyFont="1" applyFill="1"/>
    <xf numFmtId="0" fontId="18" fillId="17" borderId="0" xfId="0" applyFont="1" applyFill="1"/>
    <xf numFmtId="0" fontId="19" fillId="17" borderId="3" xfId="0" applyFont="1" applyFill="1" applyBorder="1" applyAlignment="1">
      <alignment horizontal="center" vertical="center" wrapText="1"/>
    </xf>
    <xf numFmtId="43" fontId="18" fillId="17" borderId="6" xfId="1" applyFont="1" applyFill="1" applyBorder="1"/>
    <xf numFmtId="43" fontId="19" fillId="17" borderId="0" xfId="1" applyFont="1" applyFill="1" applyBorder="1"/>
    <xf numFmtId="43" fontId="18" fillId="17" borderId="0" xfId="1" applyFont="1" applyFill="1"/>
    <xf numFmtId="0" fontId="18" fillId="17" borderId="3" xfId="0" applyFont="1" applyFill="1" applyBorder="1"/>
    <xf numFmtId="43" fontId="18" fillId="17" borderId="3" xfId="0" applyNumberFormat="1" applyFont="1" applyFill="1" applyBorder="1"/>
    <xf numFmtId="43" fontId="19" fillId="17" borderId="17" xfId="0" applyNumberFormat="1" applyFont="1" applyFill="1" applyBorder="1"/>
    <xf numFmtId="0" fontId="18" fillId="17" borderId="0" xfId="0" applyFont="1" applyFill="1" applyAlignment="1">
      <alignment horizontal="center"/>
    </xf>
    <xf numFmtId="0" fontId="2" fillId="17" borderId="0" xfId="0" applyFont="1" applyFill="1"/>
    <xf numFmtId="0" fontId="19" fillId="11" borderId="0" xfId="0" applyFont="1" applyFill="1" applyAlignment="1"/>
    <xf numFmtId="43" fontId="18" fillId="11" borderId="6" xfId="1" applyFont="1" applyFill="1" applyBorder="1"/>
    <xf numFmtId="43" fontId="19" fillId="11" borderId="7" xfId="1" applyFont="1" applyFill="1" applyBorder="1"/>
    <xf numFmtId="43" fontId="19" fillId="10" borderId="7" xfId="1" applyFont="1" applyFill="1" applyBorder="1"/>
    <xf numFmtId="0" fontId="18" fillId="4" borderId="7" xfId="0" applyFont="1" applyFill="1" applyBorder="1"/>
    <xf numFmtId="0" fontId="3" fillId="0" borderId="3" xfId="0" applyFont="1" applyBorder="1" applyAlignment="1">
      <alignment horizontal="center" vertical="center" wrapText="1"/>
    </xf>
    <xf numFmtId="43" fontId="3" fillId="11" borderId="0" xfId="1" applyFont="1" applyFill="1"/>
    <xf numFmtId="43" fontId="18" fillId="11" borderId="0" xfId="0" applyNumberFormat="1" applyFont="1" applyFill="1"/>
    <xf numFmtId="43" fontId="21" fillId="11" borderId="0" xfId="1" applyFont="1" applyFill="1" applyBorder="1"/>
    <xf numFmtId="43" fontId="22" fillId="11" borderId="0" xfId="1" applyFont="1" applyFill="1"/>
    <xf numFmtId="0" fontId="2" fillId="3" borderId="7" xfId="0" applyFont="1" applyFill="1" applyBorder="1"/>
    <xf numFmtId="43" fontId="3" fillId="3" borderId="7" xfId="1" applyFont="1" applyFill="1" applyBorder="1"/>
    <xf numFmtId="43" fontId="3" fillId="0" borderId="3" xfId="1" applyFont="1" applyBorder="1" applyAlignment="1">
      <alignment horizontal="center" vertical="center" wrapText="1"/>
    </xf>
    <xf numFmtId="43" fontId="2" fillId="3" borderId="7" xfId="1" applyFont="1" applyFill="1" applyBorder="1"/>
    <xf numFmtId="0" fontId="3" fillId="19" borderId="7" xfId="0" applyFont="1" applyFill="1" applyBorder="1"/>
    <xf numFmtId="0" fontId="2" fillId="19" borderId="7" xfId="0" applyFont="1" applyFill="1" applyBorder="1"/>
    <xf numFmtId="43" fontId="3" fillId="19" borderId="7" xfId="1" applyFont="1" applyFill="1" applyBorder="1"/>
    <xf numFmtId="43" fontId="2" fillId="19" borderId="7" xfId="1" applyFont="1" applyFill="1" applyBorder="1"/>
    <xf numFmtId="0" fontId="3" fillId="20" borderId="7" xfId="0" applyFont="1" applyFill="1" applyBorder="1"/>
    <xf numFmtId="0" fontId="2" fillId="20" borderId="7" xfId="0" applyFont="1" applyFill="1" applyBorder="1"/>
    <xf numFmtId="43" fontId="3" fillId="20" borderId="7" xfId="1" applyFont="1" applyFill="1" applyBorder="1"/>
    <xf numFmtId="43" fontId="2" fillId="20" borderId="7" xfId="1" applyFont="1" applyFill="1" applyBorder="1"/>
    <xf numFmtId="0" fontId="3" fillId="4" borderId="7" xfId="0" applyFont="1" applyFill="1" applyBorder="1"/>
    <xf numFmtId="0" fontId="2" fillId="4" borderId="7" xfId="0" applyFont="1" applyFill="1" applyBorder="1"/>
    <xf numFmtId="43" fontId="3" fillId="4" borderId="7" xfId="1" applyFont="1" applyFill="1" applyBorder="1"/>
    <xf numFmtId="0" fontId="3" fillId="17" borderId="7" xfId="0" applyFont="1" applyFill="1" applyBorder="1"/>
    <xf numFmtId="0" fontId="2" fillId="17" borderId="7" xfId="0" applyFont="1" applyFill="1" applyBorder="1"/>
    <xf numFmtId="43" fontId="3" fillId="17" borderId="7" xfId="1" applyFont="1" applyFill="1" applyBorder="1"/>
    <xf numFmtId="43" fontId="2" fillId="17" borderId="7" xfId="1" applyFont="1" applyFill="1" applyBorder="1"/>
    <xf numFmtId="43" fontId="3" fillId="21" borderId="7" xfId="1" applyFont="1" applyFill="1" applyBorder="1"/>
    <xf numFmtId="0" fontId="3" fillId="21" borderId="7" xfId="0" applyFont="1" applyFill="1" applyBorder="1"/>
    <xf numFmtId="0" fontId="2" fillId="21" borderId="7" xfId="0" applyFont="1" applyFill="1" applyBorder="1"/>
    <xf numFmtId="43" fontId="2" fillId="21" borderId="7" xfId="1" applyFont="1" applyFill="1" applyBorder="1"/>
    <xf numFmtId="43" fontId="3" fillId="13" borderId="7" xfId="1" applyFont="1" applyFill="1" applyBorder="1"/>
    <xf numFmtId="0" fontId="3" fillId="13" borderId="7" xfId="0" applyFont="1" applyFill="1" applyBorder="1"/>
    <xf numFmtId="0" fontId="2" fillId="13" borderId="7" xfId="0" applyFont="1" applyFill="1" applyBorder="1"/>
    <xf numFmtId="43" fontId="2" fillId="13" borderId="7" xfId="1" applyFont="1" applyFill="1" applyBorder="1"/>
    <xf numFmtId="43" fontId="3" fillId="4" borderId="8" xfId="1" applyFont="1" applyFill="1" applyBorder="1"/>
    <xf numFmtId="0" fontId="3" fillId="4" borderId="8" xfId="0" applyFont="1" applyFill="1" applyBorder="1"/>
    <xf numFmtId="0" fontId="2" fillId="4" borderId="8" xfId="0" applyFont="1" applyFill="1" applyBorder="1"/>
    <xf numFmtId="43" fontId="2" fillId="4" borderId="8" xfId="1" applyFont="1" applyFill="1" applyBorder="1"/>
    <xf numFmtId="0" fontId="3" fillId="0" borderId="3" xfId="0" applyFont="1" applyBorder="1"/>
    <xf numFmtId="0" fontId="2" fillId="0" borderId="3" xfId="0" applyFont="1" applyBorder="1"/>
    <xf numFmtId="43" fontId="3" fillId="0" borderId="3" xfId="1" applyFont="1" applyBorder="1"/>
    <xf numFmtId="43" fontId="2" fillId="0" borderId="3" xfId="0" applyNumberFormat="1" applyFont="1" applyBorder="1"/>
    <xf numFmtId="43" fontId="2" fillId="0" borderId="3" xfId="1" applyFont="1" applyBorder="1"/>
    <xf numFmtId="0" fontId="3" fillId="4" borderId="3" xfId="0" applyFont="1" applyFill="1" applyBorder="1"/>
    <xf numFmtId="43" fontId="3" fillId="4" borderId="3" xfId="0" applyNumberFormat="1" applyFont="1" applyFill="1" applyBorder="1"/>
    <xf numFmtId="43" fontId="4" fillId="0" borderId="0" xfId="0" applyNumberFormat="1" applyFont="1" applyFill="1"/>
    <xf numFmtId="43" fontId="4" fillId="0" borderId="0" xfId="6" applyNumberFormat="1" applyFont="1"/>
    <xf numFmtId="43" fontId="4" fillId="0" borderId="0" xfId="1" applyNumberFormat="1" applyFont="1"/>
    <xf numFmtId="43" fontId="4" fillId="0" borderId="0" xfId="1" applyNumberFormat="1" applyFont="1" applyFill="1"/>
    <xf numFmtId="43" fontId="5" fillId="0" borderId="0" xfId="1" applyNumberFormat="1" applyFont="1" applyFill="1" applyAlignment="1">
      <alignment horizontal="left" indent="2"/>
    </xf>
    <xf numFmtId="43" fontId="4" fillId="0" borderId="0" xfId="3" applyNumberFormat="1" applyFont="1" applyFill="1"/>
    <xf numFmtId="43" fontId="4" fillId="0" borderId="0" xfId="4" applyNumberFormat="1" applyFont="1" applyFill="1"/>
    <xf numFmtId="43" fontId="4" fillId="0" borderId="0" xfId="0" quotePrefix="1" applyNumberFormat="1" applyFont="1" applyFill="1" applyAlignment="1">
      <alignment horizontal="center"/>
    </xf>
    <xf numFmtId="43" fontId="5" fillId="0" borderId="0" xfId="6" quotePrefix="1" applyNumberFormat="1" applyFont="1"/>
    <xf numFmtId="43" fontId="4" fillId="0" borderId="0" xfId="5" applyNumberFormat="1" applyFont="1"/>
    <xf numFmtId="43" fontId="4" fillId="0" borderId="0" xfId="4" applyNumberFormat="1" applyFont="1"/>
    <xf numFmtId="43" fontId="4" fillId="0" borderId="0" xfId="2" applyNumberFormat="1" applyFont="1" applyAlignment="1">
      <alignment horizontal="center"/>
    </xf>
    <xf numFmtId="43" fontId="4" fillId="0" borderId="0" xfId="1" applyNumberFormat="1" applyFont="1" applyFill="1" applyBorder="1"/>
    <xf numFmtId="43" fontId="4" fillId="0" borderId="0" xfId="2" applyNumberFormat="1" applyFont="1" applyFill="1" applyAlignment="1">
      <alignment horizontal="center"/>
    </xf>
    <xf numFmtId="43" fontId="4" fillId="0" borderId="0" xfId="1" applyNumberFormat="1" applyFont="1" applyFill="1" applyAlignment="1">
      <alignment horizontal="left" vertical="top"/>
    </xf>
    <xf numFmtId="43" fontId="4" fillId="0" borderId="0" xfId="1" applyNumberFormat="1" applyFont="1" applyFill="1" applyBorder="1" applyAlignment="1">
      <alignment horizontal="left"/>
    </xf>
    <xf numFmtId="43" fontId="5" fillId="0" borderId="0" xfId="1" applyNumberFormat="1" applyFont="1" applyFill="1" applyBorder="1" applyAlignment="1">
      <alignment horizontal="left" vertical="top"/>
    </xf>
    <xf numFmtId="43" fontId="5" fillId="0" borderId="0" xfId="2" applyNumberFormat="1" applyFont="1" applyFill="1" applyAlignment="1">
      <alignment horizontal="center"/>
    </xf>
    <xf numFmtId="43" fontId="4" fillId="0" borderId="0" xfId="1" applyNumberFormat="1" applyFont="1" applyFill="1" applyAlignment="1">
      <alignment horizontal="left" indent="2"/>
    </xf>
    <xf numFmtId="43" fontId="4" fillId="0" borderId="0" xfId="1" applyNumberFormat="1" applyFont="1" applyFill="1" applyBorder="1" applyAlignment="1">
      <alignment vertical="top"/>
    </xf>
    <xf numFmtId="43" fontId="23" fillId="0" borderId="0" xfId="6" quotePrefix="1" applyNumberFormat="1" applyFont="1" applyFill="1"/>
    <xf numFmtId="43" fontId="4" fillId="11" borderId="0" xfId="0" applyNumberFormat="1" applyFont="1" applyFill="1"/>
    <xf numFmtId="43" fontId="4" fillId="11" borderId="0" xfId="5" applyNumberFormat="1" applyFont="1" applyFill="1"/>
    <xf numFmtId="43" fontId="22" fillId="11" borderId="0" xfId="5" applyNumberFormat="1" applyFont="1" applyFill="1"/>
    <xf numFmtId="43" fontId="4" fillId="11" borderId="0" xfId="1" applyNumberFormat="1" applyFont="1" applyFill="1"/>
    <xf numFmtId="43" fontId="5" fillId="11" borderId="0" xfId="1" applyNumberFormat="1" applyFont="1" applyFill="1" applyAlignment="1">
      <alignment horizontal="left" indent="2"/>
    </xf>
    <xf numFmtId="0" fontId="25" fillId="2" borderId="0" xfId="7" applyFont="1" applyFill="1"/>
    <xf numFmtId="43" fontId="24" fillId="2" borderId="3" xfId="1" applyNumberFormat="1" applyFont="1" applyFill="1" applyBorder="1" applyAlignment="1">
      <alignment horizontal="center" vertical="center" wrapText="1"/>
    </xf>
    <xf numFmtId="43" fontId="24" fillId="23" borderId="3" xfId="1" applyNumberFormat="1" applyFont="1" applyFill="1" applyBorder="1" applyAlignment="1">
      <alignment horizontal="center" vertical="center" wrapText="1"/>
    </xf>
    <xf numFmtId="43" fontId="24" fillId="2" borderId="3" xfId="1" applyNumberFormat="1" applyFont="1" applyFill="1" applyBorder="1" applyAlignment="1">
      <alignment horizontal="center"/>
    </xf>
    <xf numFmtId="43" fontId="26" fillId="2" borderId="3" xfId="2" applyNumberFormat="1" applyFont="1" applyFill="1" applyBorder="1" applyAlignment="1">
      <alignment horizontal="center" vertical="center"/>
    </xf>
    <xf numFmtId="0" fontId="25" fillId="0" borderId="3" xfId="7" applyNumberFormat="1" applyFont="1" applyFill="1" applyBorder="1" applyAlignment="1">
      <alignment horizontal="center" vertical="center"/>
    </xf>
    <xf numFmtId="0" fontId="25" fillId="0" borderId="3" xfId="1" applyNumberFormat="1" applyFont="1" applyFill="1" applyBorder="1" applyAlignment="1">
      <alignment horizontal="center" vertical="center"/>
    </xf>
    <xf numFmtId="164" fontId="25" fillId="0" borderId="3" xfId="1" quotePrefix="1" applyNumberFormat="1" applyFont="1" applyFill="1" applyBorder="1" applyAlignment="1">
      <alignment horizontal="center" vertical="center"/>
    </xf>
    <xf numFmtId="43" fontId="25" fillId="0" borderId="3" xfId="1" quotePrefix="1" applyNumberFormat="1" applyFont="1" applyFill="1" applyBorder="1" applyAlignment="1">
      <alignment horizontal="center" vertical="center"/>
    </xf>
    <xf numFmtId="43" fontId="25" fillId="11" borderId="3" xfId="1" quotePrefix="1" applyNumberFormat="1" applyFont="1" applyFill="1" applyBorder="1" applyAlignment="1">
      <alignment horizontal="center" vertical="center"/>
    </xf>
    <xf numFmtId="43" fontId="25" fillId="0" borderId="3" xfId="1" applyNumberFormat="1" applyFont="1" applyFill="1" applyBorder="1" applyAlignment="1">
      <alignment horizontal="center" vertical="center"/>
    </xf>
    <xf numFmtId="43" fontId="25" fillId="0" borderId="3" xfId="2" applyNumberFormat="1" applyFont="1" applyFill="1" applyBorder="1" applyAlignment="1">
      <alignment horizontal="center" vertical="center"/>
    </xf>
    <xf numFmtId="0" fontId="25" fillId="0" borderId="0" xfId="7" applyNumberFormat="1" applyFont="1"/>
    <xf numFmtId="43" fontId="25" fillId="0" borderId="11" xfId="1" applyFont="1" applyBorder="1"/>
    <xf numFmtId="43" fontId="25" fillId="0" borderId="1" xfId="1" applyFont="1" applyBorder="1"/>
    <xf numFmtId="43" fontId="25" fillId="0" borderId="5" xfId="1" applyNumberFormat="1" applyFont="1" applyBorder="1"/>
    <xf numFmtId="43" fontId="25" fillId="0" borderId="0" xfId="1" applyNumberFormat="1" applyFont="1" applyBorder="1"/>
    <xf numFmtId="43" fontId="25" fillId="11" borderId="0" xfId="1" applyNumberFormat="1" applyFont="1" applyFill="1" applyBorder="1"/>
    <xf numFmtId="43" fontId="25" fillId="0" borderId="1" xfId="1" applyNumberFormat="1" applyFont="1" applyBorder="1"/>
    <xf numFmtId="43" fontId="25" fillId="0" borderId="1" xfId="2" applyNumberFormat="1" applyFont="1" applyBorder="1" applyAlignment="1">
      <alignment horizontal="center"/>
    </xf>
    <xf numFmtId="0" fontId="25" fillId="0" borderId="0" xfId="7" applyFont="1"/>
    <xf numFmtId="43" fontId="24" fillId="0" borderId="11" xfId="1" applyFont="1" applyBorder="1"/>
    <xf numFmtId="43" fontId="24" fillId="0" borderId="3" xfId="1" applyFont="1" applyBorder="1"/>
    <xf numFmtId="43" fontId="24" fillId="0" borderId="3" xfId="1" applyNumberFormat="1" applyFont="1" applyBorder="1"/>
    <xf numFmtId="43" fontId="24" fillId="11" borderId="3" xfId="1" applyNumberFormat="1" applyFont="1" applyFill="1" applyBorder="1"/>
    <xf numFmtId="9" fontId="24" fillId="0" borderId="3" xfId="2" applyFont="1" applyBorder="1"/>
    <xf numFmtId="43" fontId="24" fillId="0" borderId="1" xfId="1" applyFont="1" applyBorder="1"/>
    <xf numFmtId="0" fontId="24" fillId="0" borderId="0" xfId="7" applyFont="1"/>
    <xf numFmtId="43" fontId="25" fillId="0" borderId="1" xfId="1" applyFont="1" applyBorder="1" applyAlignment="1">
      <alignment horizontal="center"/>
    </xf>
    <xf numFmtId="43" fontId="25" fillId="0" borderId="1" xfId="1" applyNumberFormat="1" applyFont="1" applyBorder="1" applyAlignment="1">
      <alignment horizontal="center"/>
    </xf>
    <xf numFmtId="43" fontId="24" fillId="0" borderId="11" xfId="1" applyFont="1" applyBorder="1" applyAlignment="1">
      <alignment horizontal="left" indent="1"/>
    </xf>
    <xf numFmtId="43" fontId="25" fillId="0" borderId="1" xfId="1" applyFont="1" applyFill="1" applyBorder="1"/>
    <xf numFmtId="43" fontId="24" fillId="0" borderId="11" xfId="1" applyFont="1" applyBorder="1" applyAlignment="1"/>
    <xf numFmtId="43" fontId="24" fillId="0" borderId="3" xfId="1" applyFont="1" applyBorder="1" applyAlignment="1">
      <alignment horizontal="center"/>
    </xf>
    <xf numFmtId="43" fontId="24" fillId="0" borderId="1" xfId="1" applyFont="1" applyFill="1" applyBorder="1" applyAlignment="1">
      <alignment wrapText="1"/>
    </xf>
    <xf numFmtId="43" fontId="24" fillId="0" borderId="0" xfId="7" applyNumberFormat="1" applyFont="1"/>
    <xf numFmtId="43" fontId="25" fillId="0" borderId="1" xfId="1" applyFont="1" applyBorder="1" applyAlignment="1">
      <alignment horizontal="left" wrapText="1" indent="3"/>
    </xf>
    <xf numFmtId="43" fontId="25" fillId="0" borderId="1" xfId="1" applyFont="1" applyFill="1" applyBorder="1" applyAlignment="1">
      <alignment horizontal="left" wrapText="1"/>
    </xf>
    <xf numFmtId="43" fontId="25" fillId="0" borderId="1" xfId="1" applyFont="1" applyBorder="1" applyAlignment="1">
      <alignment horizontal="left" indent="2"/>
    </xf>
    <xf numFmtId="43" fontId="24" fillId="0" borderId="1" xfId="1" applyFont="1" applyFill="1" applyBorder="1" applyAlignment="1">
      <alignment horizontal="left" indent="2"/>
    </xf>
    <xf numFmtId="43" fontId="24" fillId="0" borderId="1" xfId="1" applyFont="1" applyFill="1" applyBorder="1" applyAlignment="1">
      <alignment horizontal="center"/>
    </xf>
    <xf numFmtId="43" fontId="24" fillId="0" borderId="1" xfId="1" applyFont="1" applyFill="1" applyBorder="1"/>
    <xf numFmtId="43" fontId="24" fillId="0" borderId="1" xfId="1" applyNumberFormat="1" applyFont="1" applyFill="1" applyBorder="1"/>
    <xf numFmtId="43" fontId="24" fillId="11" borderId="1" xfId="1" applyNumberFormat="1" applyFont="1" applyFill="1" applyBorder="1"/>
    <xf numFmtId="43" fontId="24" fillId="0" borderId="1" xfId="2" applyNumberFormat="1" applyFont="1" applyFill="1" applyBorder="1" applyAlignment="1">
      <alignment horizontal="center"/>
    </xf>
    <xf numFmtId="0" fontId="25" fillId="0" borderId="0" xfId="7" applyFont="1" applyFill="1"/>
    <xf numFmtId="0" fontId="24" fillId="0" borderId="0" xfId="7" applyFont="1" applyFill="1"/>
    <xf numFmtId="43" fontId="27" fillId="0" borderId="1" xfId="1" applyFont="1" applyFill="1" applyBorder="1" applyAlignment="1">
      <alignment horizontal="left" indent="2"/>
    </xf>
    <xf numFmtId="43" fontId="25" fillId="0" borderId="1" xfId="1" applyFont="1" applyFill="1" applyBorder="1" applyAlignment="1">
      <alignment horizontal="center"/>
    </xf>
    <xf numFmtId="43" fontId="25" fillId="0" borderId="1" xfId="1" applyNumberFormat="1" applyFont="1" applyFill="1" applyBorder="1" applyAlignment="1">
      <alignment horizontal="center"/>
    </xf>
    <xf numFmtId="43" fontId="25" fillId="11" borderId="1" xfId="1" applyNumberFormat="1" applyFont="1" applyFill="1" applyBorder="1" applyAlignment="1">
      <alignment horizontal="center"/>
    </xf>
    <xf numFmtId="43" fontId="25" fillId="0" borderId="1" xfId="2" applyNumberFormat="1" applyFont="1" applyFill="1" applyBorder="1" applyAlignment="1">
      <alignment horizontal="center"/>
    </xf>
    <xf numFmtId="43" fontId="28" fillId="0" borderId="1" xfId="1" applyFont="1" applyBorder="1"/>
    <xf numFmtId="0" fontId="28" fillId="0" borderId="3" xfId="0" applyFont="1" applyBorder="1" applyAlignment="1">
      <alignment horizontal="center"/>
    </xf>
    <xf numFmtId="43" fontId="24" fillId="0" borderId="3" xfId="1" applyNumberFormat="1" applyFont="1" applyFill="1" applyBorder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43" fontId="25" fillId="0" borderId="1" xfId="1" applyNumberFormat="1" applyFont="1" applyFill="1" applyBorder="1"/>
    <xf numFmtId="43" fontId="25" fillId="0" borderId="0" xfId="1" applyNumberFormat="1" applyFont="1" applyFill="1" applyBorder="1"/>
    <xf numFmtId="43" fontId="24" fillId="0" borderId="0" xfId="1" applyFont="1"/>
    <xf numFmtId="0" fontId="29" fillId="0" borderId="1" xfId="0" applyFont="1" applyFill="1" applyBorder="1"/>
    <xf numFmtId="0" fontId="28" fillId="0" borderId="1" xfId="0" applyFont="1" applyBorder="1"/>
    <xf numFmtId="43" fontId="24" fillId="0" borderId="4" xfId="1" applyNumberFormat="1" applyFont="1" applyFill="1" applyBorder="1"/>
    <xf numFmtId="43" fontId="24" fillId="11" borderId="4" xfId="1" applyNumberFormat="1" applyFont="1" applyFill="1" applyBorder="1"/>
    <xf numFmtId="43" fontId="24" fillId="0" borderId="11" xfId="1" applyFont="1" applyFill="1" applyBorder="1" applyAlignment="1">
      <alignment horizontal="left" indent="4"/>
    </xf>
    <xf numFmtId="43" fontId="24" fillId="0" borderId="11" xfId="1" applyFont="1" applyFill="1" applyBorder="1" applyAlignment="1"/>
    <xf numFmtId="43" fontId="24" fillId="0" borderId="3" xfId="1" applyFont="1" applyFill="1" applyBorder="1" applyAlignment="1">
      <alignment horizontal="center"/>
    </xf>
    <xf numFmtId="43" fontId="24" fillId="22" borderId="0" xfId="1" applyFont="1" applyFill="1"/>
    <xf numFmtId="43" fontId="25" fillId="0" borderId="11" xfId="1" applyFont="1" applyFill="1" applyBorder="1" applyAlignment="1">
      <alignment horizontal="left" indent="4"/>
    </xf>
    <xf numFmtId="43" fontId="25" fillId="0" borderId="11" xfId="1" applyFont="1" applyFill="1" applyBorder="1" applyAlignment="1">
      <alignment horizontal="left" indent="3"/>
    </xf>
    <xf numFmtId="43" fontId="24" fillId="0" borderId="11" xfId="1" applyFont="1" applyFill="1" applyBorder="1"/>
    <xf numFmtId="43" fontId="25" fillId="0" borderId="11" xfId="1" applyFont="1" applyFill="1" applyBorder="1" applyAlignment="1">
      <alignment horizontal="left" indent="1"/>
    </xf>
    <xf numFmtId="43" fontId="24" fillId="0" borderId="11" xfId="1" applyFont="1" applyFill="1" applyBorder="1" applyAlignment="1">
      <alignment horizontal="left" indent="1"/>
    </xf>
    <xf numFmtId="43" fontId="25" fillId="0" borderId="11" xfId="1" applyFont="1" applyFill="1" applyBorder="1"/>
    <xf numFmtId="43" fontId="24" fillId="0" borderId="12" xfId="1" applyFont="1" applyFill="1" applyBorder="1"/>
    <xf numFmtId="43" fontId="24" fillId="0" borderId="13" xfId="1" applyFont="1" applyFill="1" applyBorder="1"/>
    <xf numFmtId="43" fontId="24" fillId="0" borderId="13" xfId="1" applyNumberFormat="1" applyFont="1" applyFill="1" applyBorder="1"/>
    <xf numFmtId="43" fontId="24" fillId="11" borderId="13" xfId="1" applyNumberFormat="1" applyFont="1" applyFill="1" applyBorder="1"/>
    <xf numFmtId="9" fontId="24" fillId="0" borderId="13" xfId="2" applyFont="1" applyFill="1" applyBorder="1"/>
    <xf numFmtId="43" fontId="24" fillId="0" borderId="0" xfId="1" applyFont="1" applyFill="1"/>
    <xf numFmtId="43" fontId="25" fillId="0" borderId="0" xfId="1" applyFont="1" applyFill="1"/>
    <xf numFmtId="43" fontId="25" fillId="0" borderId="0" xfId="1" applyNumberFormat="1" applyFont="1" applyFill="1"/>
    <xf numFmtId="43" fontId="25" fillId="11" borderId="0" xfId="1" applyNumberFormat="1" applyFont="1" applyFill="1"/>
    <xf numFmtId="43" fontId="25" fillId="0" borderId="0" xfId="2" applyNumberFormat="1" applyFont="1" applyFill="1" applyAlignment="1">
      <alignment horizontal="center"/>
    </xf>
    <xf numFmtId="43" fontId="30" fillId="2" borderId="3" xfId="1" applyNumberFormat="1" applyFont="1" applyFill="1" applyBorder="1" applyAlignment="1">
      <alignment horizontal="center" vertical="center" wrapText="1"/>
    </xf>
    <xf numFmtId="43" fontId="24" fillId="2" borderId="3" xfId="1" applyNumberFormat="1" applyFont="1" applyFill="1" applyBorder="1" applyAlignment="1">
      <alignment horizontal="center"/>
    </xf>
    <xf numFmtId="43" fontId="4" fillId="22" borderId="0" xfId="3" applyFont="1" applyFill="1"/>
    <xf numFmtId="2" fontId="5" fillId="22" borderId="0" xfId="6" quotePrefix="1" applyNumberFormat="1" applyFont="1" applyFill="1"/>
    <xf numFmtId="43" fontId="4" fillId="22" borderId="0" xfId="1" applyFont="1" applyFill="1"/>
    <xf numFmtId="0" fontId="25" fillId="22" borderId="3" xfId="1" applyNumberFormat="1" applyFont="1" applyFill="1" applyBorder="1" applyAlignment="1">
      <alignment horizontal="center" vertical="center"/>
    </xf>
    <xf numFmtId="43" fontId="25" fillId="22" borderId="1" xfId="1" applyFont="1" applyFill="1" applyBorder="1"/>
    <xf numFmtId="43" fontId="24" fillId="22" borderId="3" xfId="1" applyFont="1" applyFill="1" applyBorder="1"/>
    <xf numFmtId="43" fontId="24" fillId="22" borderId="1" xfId="1" applyFont="1" applyFill="1" applyBorder="1"/>
    <xf numFmtId="43" fontId="25" fillId="22" borderId="1" xfId="1" applyFont="1" applyFill="1" applyBorder="1" applyAlignment="1">
      <alignment horizontal="center"/>
    </xf>
    <xf numFmtId="43" fontId="24" fillId="22" borderId="13" xfId="1" applyFont="1" applyFill="1" applyBorder="1"/>
    <xf numFmtId="43" fontId="25" fillId="22" borderId="0" xfId="1" applyFont="1" applyFill="1"/>
    <xf numFmtId="43" fontId="5" fillId="22" borderId="0" xfId="1" applyFont="1" applyFill="1" applyAlignment="1">
      <alignment horizontal="left" indent="2"/>
    </xf>
    <xf numFmtId="43" fontId="5" fillId="0" borderId="0" xfId="1" applyNumberFormat="1" applyFont="1" applyFill="1" applyAlignment="1">
      <alignment horizontal="left" vertical="center"/>
    </xf>
    <xf numFmtId="43" fontId="4" fillId="0" borderId="0" xfId="1" applyNumberFormat="1" applyFont="1" applyFill="1" applyAlignment="1">
      <alignment horizontal="left"/>
    </xf>
    <xf numFmtId="43" fontId="24" fillId="0" borderId="18" xfId="1" applyNumberFormat="1" applyFont="1" applyBorder="1"/>
    <xf numFmtId="43" fontId="25" fillId="0" borderId="19" xfId="1" applyNumberFormat="1" applyFont="1" applyBorder="1"/>
    <xf numFmtId="43" fontId="25" fillId="0" borderId="20" xfId="1" applyNumberFormat="1" applyFont="1" applyBorder="1"/>
    <xf numFmtId="43" fontId="25" fillId="0" borderId="3" xfId="1" applyNumberFormat="1" applyFont="1" applyBorder="1"/>
    <xf numFmtId="43" fontId="24" fillId="0" borderId="18" xfId="1" applyNumberFormat="1" applyFont="1" applyFill="1" applyBorder="1"/>
    <xf numFmtId="43" fontId="25" fillId="0" borderId="19" xfId="1" applyNumberFormat="1" applyFont="1" applyFill="1" applyBorder="1"/>
    <xf numFmtId="43" fontId="25" fillId="0" borderId="20" xfId="1" applyNumberFormat="1" applyFont="1" applyFill="1" applyBorder="1"/>
    <xf numFmtId="43" fontId="25" fillId="0" borderId="21" xfId="1" applyNumberFormat="1" applyFont="1" applyFill="1" applyBorder="1"/>
    <xf numFmtId="43" fontId="24" fillId="0" borderId="20" xfId="1" applyNumberFormat="1" applyFont="1" applyFill="1" applyBorder="1"/>
    <xf numFmtId="43" fontId="24" fillId="0" borderId="22" xfId="1" applyNumberFormat="1" applyFont="1" applyFill="1" applyBorder="1"/>
    <xf numFmtId="43" fontId="24" fillId="0" borderId="23" xfId="1" applyNumberFormat="1" applyFont="1" applyBorder="1"/>
    <xf numFmtId="43" fontId="24" fillId="0" borderId="11" xfId="1" applyNumberFormat="1" applyFont="1" applyFill="1" applyBorder="1"/>
    <xf numFmtId="43" fontId="25" fillId="0" borderId="11" xfId="1" applyNumberFormat="1" applyFont="1" applyFill="1" applyBorder="1" applyAlignment="1">
      <alignment horizontal="center"/>
    </xf>
    <xf numFmtId="43" fontId="24" fillId="0" borderId="23" xfId="1" applyNumberFormat="1" applyFont="1" applyFill="1" applyBorder="1"/>
    <xf numFmtId="43" fontId="25" fillId="0" borderId="20" xfId="1" applyNumberFormat="1" applyFont="1" applyFill="1" applyBorder="1" applyAlignment="1">
      <alignment horizontal="center"/>
    </xf>
    <xf numFmtId="43" fontId="25" fillId="0" borderId="2" xfId="1" applyNumberFormat="1" applyFont="1" applyFill="1" applyBorder="1"/>
    <xf numFmtId="43" fontId="24" fillId="2" borderId="3" xfId="1" applyNumberFormat="1" applyFont="1" applyFill="1" applyBorder="1" applyAlignment="1">
      <alignment horizontal="center"/>
    </xf>
    <xf numFmtId="43" fontId="24" fillId="0" borderId="0" xfId="1" applyNumberFormat="1" applyFont="1" applyFill="1" applyBorder="1"/>
    <xf numFmtId="43" fontId="25" fillId="0" borderId="5" xfId="1" applyNumberFormat="1" applyFont="1" applyFill="1" applyBorder="1"/>
    <xf numFmtId="43" fontId="24" fillId="2" borderId="3" xfId="1" applyNumberFormat="1" applyFont="1" applyFill="1" applyBorder="1" applyAlignment="1">
      <alignment horizontal="center"/>
    </xf>
    <xf numFmtId="2" fontId="5" fillId="0" borderId="0" xfId="6" quotePrefix="1" applyNumberFormat="1" applyFont="1" applyFill="1"/>
    <xf numFmtId="43" fontId="24" fillId="0" borderId="3" xfId="1" applyFont="1" applyFill="1" applyBorder="1"/>
    <xf numFmtId="2" fontId="4" fillId="0" borderId="0" xfId="5" applyNumberFormat="1" applyFont="1" applyFill="1"/>
    <xf numFmtId="0" fontId="25" fillId="0" borderId="0" xfId="7" applyNumberFormat="1" applyFont="1" applyFill="1"/>
    <xf numFmtId="43" fontId="24" fillId="0" borderId="0" xfId="7" applyNumberFormat="1" applyFont="1" applyFill="1"/>
    <xf numFmtId="43" fontId="31" fillId="0" borderId="0" xfId="1" applyNumberFormat="1" applyFont="1" applyFill="1" applyBorder="1" applyAlignment="1">
      <alignment horizontal="left"/>
    </xf>
    <xf numFmtId="43" fontId="24" fillId="2" borderId="3" xfId="1" applyNumberFormat="1" applyFont="1" applyFill="1" applyBorder="1" applyAlignment="1">
      <alignment horizontal="center"/>
    </xf>
    <xf numFmtId="43" fontId="24" fillId="0" borderId="3" xfId="1" applyFont="1" applyFill="1" applyBorder="1" applyAlignment="1">
      <alignment horizontal="center" vertical="center" wrapText="1"/>
    </xf>
    <xf numFmtId="43" fontId="32" fillId="0" borderId="0" xfId="1" applyFont="1" applyFill="1"/>
    <xf numFmtId="43" fontId="24" fillId="2" borderId="3" xfId="1" applyNumberFormat="1" applyFont="1" applyFill="1" applyBorder="1" applyAlignment="1">
      <alignment horizontal="center"/>
    </xf>
    <xf numFmtId="43" fontId="24" fillId="0" borderId="3" xfId="1" applyFont="1" applyFill="1" applyBorder="1" applyAlignment="1">
      <alignment horizontal="center" vertical="center" wrapText="1"/>
    </xf>
    <xf numFmtId="43" fontId="25" fillId="0" borderId="2" xfId="1" applyNumberFormat="1" applyFont="1" applyBorder="1"/>
    <xf numFmtId="43" fontId="25" fillId="0" borderId="11" xfId="1" applyFont="1" applyFill="1" applyBorder="1" applyAlignment="1">
      <alignment horizontal="left" wrapText="1" indent="4"/>
    </xf>
    <xf numFmtId="0" fontId="15" fillId="11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11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3" fontId="24" fillId="2" borderId="3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2" borderId="3" xfId="7" applyFont="1" applyFill="1" applyBorder="1" applyAlignment="1">
      <alignment horizontal="center" vertical="center" wrapText="1"/>
    </xf>
    <xf numFmtId="0" fontId="24" fillId="2" borderId="3" xfId="7" applyFont="1" applyFill="1" applyBorder="1" applyAlignment="1">
      <alignment horizontal="center"/>
    </xf>
    <xf numFmtId="43" fontId="24" fillId="22" borderId="3" xfId="1" applyFont="1" applyFill="1" applyBorder="1" applyAlignment="1">
      <alignment horizontal="center" vertical="center" wrapText="1"/>
    </xf>
    <xf numFmtId="43" fontId="24" fillId="2" borderId="3" xfId="1" applyNumberFormat="1" applyFont="1" applyFill="1" applyBorder="1" applyAlignment="1">
      <alignment horizontal="center"/>
    </xf>
    <xf numFmtId="43" fontId="24" fillId="0" borderId="3" xfId="1" applyFont="1" applyFill="1" applyBorder="1" applyAlignment="1">
      <alignment horizontal="center" vertical="center" wrapText="1"/>
    </xf>
    <xf numFmtId="43" fontId="32" fillId="0" borderId="0" xfId="6" applyNumberFormat="1" applyFont="1"/>
  </cellXfs>
  <cellStyles count="8">
    <cellStyle name="Comma" xfId="1" builtinId="3"/>
    <cellStyle name="Comma 2" xfId="6"/>
    <cellStyle name="Comma 6" xfId="3"/>
    <cellStyle name="Normal" xfId="0" builtinId="0"/>
    <cellStyle name="Normal 2" xfId="5"/>
    <cellStyle name="Normal_joint circular (coa-dbm format)" xfId="7"/>
    <cellStyle name="Percent" xfId="2" builtinId="5"/>
    <cellStyle name="Percent 8" xfId="4"/>
  </cellStyles>
  <dxfs count="0"/>
  <tableStyles count="0" defaultTableStyle="TableStyleMedium9" defaultPivotStyle="PivotStyleLight16"/>
  <colors>
    <mruColors>
      <color rgb="FFFFFF66"/>
      <color rgb="FF33CCFF"/>
      <color rgb="FFFFFF99"/>
      <color rgb="FF00FF99"/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2"/>
  <sheetViews>
    <sheetView topLeftCell="A37" workbookViewId="0">
      <selection activeCell="G15" sqref="G15"/>
    </sheetView>
  </sheetViews>
  <sheetFormatPr defaultRowHeight="15" x14ac:dyDescent="0.25"/>
  <cols>
    <col min="1" max="1" width="30.85546875" customWidth="1"/>
    <col min="2" max="2" width="14.7109375" customWidth="1"/>
    <col min="3" max="3" width="14" customWidth="1"/>
    <col min="4" max="5" width="15.7109375" customWidth="1"/>
    <col min="6" max="6" width="13.42578125" customWidth="1"/>
  </cols>
  <sheetData>
    <row r="1" spans="1:5" x14ac:dyDescent="0.25">
      <c r="A1" s="411" t="s">
        <v>0</v>
      </c>
      <c r="B1" s="411"/>
      <c r="C1" s="411"/>
      <c r="D1" s="411"/>
      <c r="E1" s="411"/>
    </row>
    <row r="2" spans="1:5" x14ac:dyDescent="0.25">
      <c r="A2" s="411" t="s">
        <v>1</v>
      </c>
      <c r="B2" s="411"/>
      <c r="C2" s="411"/>
      <c r="D2" s="411"/>
      <c r="E2" s="411"/>
    </row>
    <row r="4" spans="1:5" x14ac:dyDescent="0.25">
      <c r="A4" s="411" t="s">
        <v>2</v>
      </c>
      <c r="B4" s="411"/>
      <c r="C4" s="411"/>
      <c r="D4" s="411"/>
      <c r="E4" s="411"/>
    </row>
    <row r="5" spans="1:5" x14ac:dyDescent="0.25">
      <c r="A5" s="411" t="s">
        <v>212</v>
      </c>
      <c r="B5" s="411"/>
      <c r="C5" s="411"/>
      <c r="D5" s="411"/>
      <c r="E5" s="411"/>
    </row>
    <row r="6" spans="1:5" x14ac:dyDescent="0.25">
      <c r="A6" s="94"/>
      <c r="B6" s="94"/>
      <c r="C6" s="94"/>
      <c r="D6" s="94"/>
      <c r="E6" s="94"/>
    </row>
    <row r="7" spans="1:5" x14ac:dyDescent="0.25">
      <c r="A7" s="412" t="s">
        <v>215</v>
      </c>
      <c r="B7" s="413"/>
      <c r="C7" s="413"/>
      <c r="D7" s="413"/>
      <c r="E7" s="413"/>
    </row>
    <row r="8" spans="1:5" x14ac:dyDescent="0.25">
      <c r="A8" s="413" t="s">
        <v>16</v>
      </c>
      <c r="B8" s="413"/>
      <c r="C8" s="413"/>
      <c r="D8" s="413"/>
      <c r="E8" s="413"/>
    </row>
    <row r="9" spans="1:5" ht="18.75" x14ac:dyDescent="0.3">
      <c r="A9" s="410"/>
      <c r="B9" s="410"/>
      <c r="C9" s="410"/>
      <c r="D9" s="410"/>
      <c r="E9" s="410"/>
    </row>
    <row r="10" spans="1:5" ht="22.5" customHeight="1" thickBot="1" x14ac:dyDescent="0.3">
      <c r="A10" s="71" t="s">
        <v>214</v>
      </c>
      <c r="B10" s="71" t="s">
        <v>197</v>
      </c>
      <c r="C10" s="72" t="s">
        <v>198</v>
      </c>
      <c r="D10" s="73"/>
      <c r="E10" s="74" t="s">
        <v>199</v>
      </c>
    </row>
    <row r="11" spans="1:5" ht="15.95" customHeight="1" thickBot="1" x14ac:dyDescent="0.3">
      <c r="A11" s="120" t="s">
        <v>6</v>
      </c>
      <c r="B11" s="115"/>
      <c r="C11" s="116"/>
      <c r="D11" s="117"/>
      <c r="E11" s="118"/>
    </row>
    <row r="12" spans="1:5" ht="15.75" thickBot="1" x14ac:dyDescent="0.3">
      <c r="A12" s="119" t="s">
        <v>20</v>
      </c>
      <c r="B12" s="45" t="s">
        <v>188</v>
      </c>
      <c r="C12" s="75">
        <f>SUM(C13:C27)</f>
        <v>144900</v>
      </c>
      <c r="D12" s="76">
        <f>SUM(D13:D27)</f>
        <v>0</v>
      </c>
      <c r="E12" s="77">
        <f>SUM(E13:E27)</f>
        <v>144900</v>
      </c>
    </row>
    <row r="13" spans="1:5" x14ac:dyDescent="0.25">
      <c r="A13" s="44" t="s">
        <v>7</v>
      </c>
      <c r="B13" s="44" t="s">
        <v>62</v>
      </c>
      <c r="C13" s="63">
        <f>SUM(D13:E13)</f>
        <v>0</v>
      </c>
      <c r="D13" s="64"/>
      <c r="E13" s="65"/>
    </row>
    <row r="14" spans="1:5" x14ac:dyDescent="0.25">
      <c r="A14" s="42" t="s">
        <v>21</v>
      </c>
      <c r="B14" s="42" t="s">
        <v>65</v>
      </c>
      <c r="C14" s="63">
        <f t="shared" ref="C14:C49" si="0">SUM(D14:E14)</f>
        <v>0</v>
      </c>
      <c r="D14" s="66"/>
      <c r="E14" s="67"/>
    </row>
    <row r="15" spans="1:5" x14ac:dyDescent="0.25">
      <c r="A15" s="42" t="s">
        <v>22</v>
      </c>
      <c r="B15" s="42" t="s">
        <v>67</v>
      </c>
      <c r="C15" s="63">
        <f t="shared" si="0"/>
        <v>80000</v>
      </c>
      <c r="D15" s="66"/>
      <c r="E15" s="67">
        <v>80000</v>
      </c>
    </row>
    <row r="16" spans="1:5" x14ac:dyDescent="0.25">
      <c r="A16" s="42" t="s">
        <v>23</v>
      </c>
      <c r="B16" s="42" t="s">
        <v>69</v>
      </c>
      <c r="C16" s="63">
        <f t="shared" si="0"/>
        <v>0</v>
      </c>
      <c r="D16" s="66"/>
      <c r="E16" s="67"/>
    </row>
    <row r="17" spans="1:5" x14ac:dyDescent="0.25">
      <c r="A17" s="42" t="s">
        <v>24</v>
      </c>
      <c r="B17" s="42" t="s">
        <v>71</v>
      </c>
      <c r="C17" s="63">
        <f t="shared" si="0"/>
        <v>0</v>
      </c>
      <c r="D17" s="66"/>
      <c r="E17" s="67"/>
    </row>
    <row r="18" spans="1:5" x14ac:dyDescent="0.25">
      <c r="A18" s="42" t="s">
        <v>25</v>
      </c>
      <c r="B18" s="42" t="s">
        <v>74</v>
      </c>
      <c r="C18" s="63">
        <f t="shared" si="0"/>
        <v>0</v>
      </c>
      <c r="D18" s="66"/>
      <c r="E18" s="67"/>
    </row>
    <row r="19" spans="1:5" x14ac:dyDescent="0.25">
      <c r="A19" s="42" t="s">
        <v>26</v>
      </c>
      <c r="B19" s="42" t="s">
        <v>76</v>
      </c>
      <c r="C19" s="63">
        <f t="shared" si="0"/>
        <v>0</v>
      </c>
      <c r="D19" s="66"/>
      <c r="E19" s="67"/>
    </row>
    <row r="20" spans="1:5" x14ac:dyDescent="0.25">
      <c r="A20" s="42" t="s">
        <v>27</v>
      </c>
      <c r="B20" s="42" t="s">
        <v>79</v>
      </c>
      <c r="C20" s="63">
        <f t="shared" si="0"/>
        <v>30000</v>
      </c>
      <c r="D20" s="66"/>
      <c r="E20" s="67">
        <v>30000</v>
      </c>
    </row>
    <row r="21" spans="1:5" x14ac:dyDescent="0.25">
      <c r="A21" s="42" t="s">
        <v>28</v>
      </c>
      <c r="B21" s="42" t="s">
        <v>82</v>
      </c>
      <c r="C21" s="63">
        <f t="shared" si="0"/>
        <v>0</v>
      </c>
      <c r="D21" s="66"/>
      <c r="E21" s="67"/>
    </row>
    <row r="22" spans="1:5" x14ac:dyDescent="0.25">
      <c r="A22" s="42" t="s">
        <v>84</v>
      </c>
      <c r="B22" s="42" t="s">
        <v>85</v>
      </c>
      <c r="C22" s="63">
        <f t="shared" si="0"/>
        <v>0</v>
      </c>
      <c r="D22" s="66"/>
      <c r="E22" s="67"/>
    </row>
    <row r="23" spans="1:5" x14ac:dyDescent="0.25">
      <c r="A23" s="42" t="s">
        <v>30</v>
      </c>
      <c r="B23" s="42" t="s">
        <v>87</v>
      </c>
      <c r="C23" s="63">
        <f t="shared" si="0"/>
        <v>34400</v>
      </c>
      <c r="D23" s="66"/>
      <c r="E23" s="67">
        <v>34400</v>
      </c>
    </row>
    <row r="24" spans="1:5" x14ac:dyDescent="0.25">
      <c r="A24" s="42" t="s">
        <v>31</v>
      </c>
      <c r="B24" s="42" t="s">
        <v>88</v>
      </c>
      <c r="C24" s="63">
        <f t="shared" si="0"/>
        <v>0</v>
      </c>
      <c r="D24" s="66"/>
      <c r="E24" s="67"/>
    </row>
    <row r="25" spans="1:5" x14ac:dyDescent="0.25">
      <c r="A25" s="42" t="s">
        <v>32</v>
      </c>
      <c r="B25" s="42" t="s">
        <v>89</v>
      </c>
      <c r="C25" s="63">
        <f t="shared" si="0"/>
        <v>0</v>
      </c>
      <c r="D25" s="66"/>
      <c r="E25" s="67"/>
    </row>
    <row r="26" spans="1:5" x14ac:dyDescent="0.25">
      <c r="A26" s="42" t="s">
        <v>208</v>
      </c>
      <c r="B26" s="42" t="s">
        <v>207</v>
      </c>
      <c r="C26" s="63">
        <f t="shared" si="0"/>
        <v>500</v>
      </c>
      <c r="D26" s="66"/>
      <c r="E26" s="67">
        <v>500</v>
      </c>
    </row>
    <row r="27" spans="1:5" x14ac:dyDescent="0.25">
      <c r="A27" s="42" t="s">
        <v>92</v>
      </c>
      <c r="B27" s="42" t="s">
        <v>93</v>
      </c>
      <c r="C27" s="63">
        <f t="shared" si="0"/>
        <v>0</v>
      </c>
      <c r="D27" s="66"/>
      <c r="E27" s="67"/>
    </row>
    <row r="28" spans="1:5" ht="15.75" thickBot="1" x14ac:dyDescent="0.3">
      <c r="A28" s="48" t="s">
        <v>61</v>
      </c>
      <c r="B28" s="49" t="s">
        <v>64</v>
      </c>
      <c r="C28" s="78">
        <f>SUM(C29:C38)</f>
        <v>18000</v>
      </c>
      <c r="D28" s="79">
        <f>SUM(D29:D38)</f>
        <v>0</v>
      </c>
      <c r="E28" s="80">
        <f>SUM(E29:E38)</f>
        <v>18000</v>
      </c>
    </row>
    <row r="29" spans="1:5" x14ac:dyDescent="0.25">
      <c r="A29" s="89" t="s">
        <v>63</v>
      </c>
      <c r="B29" s="89" t="s">
        <v>64</v>
      </c>
      <c r="C29" s="63">
        <f t="shared" si="0"/>
        <v>0</v>
      </c>
      <c r="D29" s="64"/>
      <c r="E29" s="65"/>
    </row>
    <row r="30" spans="1:5" x14ac:dyDescent="0.25">
      <c r="A30" s="52" t="s">
        <v>36</v>
      </c>
      <c r="B30" s="52" t="s">
        <v>66</v>
      </c>
      <c r="C30" s="63">
        <f t="shared" si="0"/>
        <v>0</v>
      </c>
      <c r="D30" s="66"/>
      <c r="E30" s="67"/>
    </row>
    <row r="31" spans="1:5" x14ac:dyDescent="0.25">
      <c r="A31" s="52" t="s">
        <v>37</v>
      </c>
      <c r="B31" s="52" t="s">
        <v>68</v>
      </c>
      <c r="C31" s="63">
        <f t="shared" si="0"/>
        <v>0</v>
      </c>
      <c r="D31" s="66"/>
      <c r="E31" s="67"/>
    </row>
    <row r="32" spans="1:5" x14ac:dyDescent="0.25">
      <c r="A32" s="52" t="s">
        <v>38</v>
      </c>
      <c r="B32" s="52" t="s">
        <v>70</v>
      </c>
      <c r="C32" s="63">
        <f t="shared" si="0"/>
        <v>0</v>
      </c>
      <c r="D32" s="66"/>
      <c r="E32" s="67"/>
    </row>
    <row r="33" spans="1:5" x14ac:dyDescent="0.25">
      <c r="A33" s="52" t="s">
        <v>72</v>
      </c>
      <c r="B33" s="52" t="s">
        <v>73</v>
      </c>
      <c r="C33" s="63">
        <f t="shared" si="0"/>
        <v>0</v>
      </c>
      <c r="D33" s="66"/>
      <c r="E33" s="67"/>
    </row>
    <row r="34" spans="1:5" x14ac:dyDescent="0.25">
      <c r="A34" s="52" t="s">
        <v>40</v>
      </c>
      <c r="B34" s="52" t="s">
        <v>75</v>
      </c>
      <c r="C34" s="63">
        <f t="shared" si="0"/>
        <v>18000</v>
      </c>
      <c r="D34" s="66"/>
      <c r="E34" s="67">
        <v>18000</v>
      </c>
    </row>
    <row r="35" spans="1:5" x14ac:dyDescent="0.25">
      <c r="A35" s="52" t="s">
        <v>77</v>
      </c>
      <c r="B35" s="52" t="s">
        <v>78</v>
      </c>
      <c r="C35" s="63">
        <f t="shared" si="0"/>
        <v>0</v>
      </c>
      <c r="D35" s="66"/>
      <c r="E35" s="67"/>
    </row>
    <row r="36" spans="1:5" x14ac:dyDescent="0.25">
      <c r="A36" s="52" t="s">
        <v>80</v>
      </c>
      <c r="B36" s="52" t="s">
        <v>81</v>
      </c>
      <c r="C36" s="63">
        <f t="shared" si="0"/>
        <v>0</v>
      </c>
      <c r="D36" s="66"/>
      <c r="E36" s="67"/>
    </row>
    <row r="37" spans="1:5" x14ac:dyDescent="0.25">
      <c r="A37" s="52" t="s">
        <v>43</v>
      </c>
      <c r="B37" s="52" t="s">
        <v>83</v>
      </c>
      <c r="C37" s="63">
        <f t="shared" si="0"/>
        <v>0</v>
      </c>
      <c r="D37" s="66"/>
      <c r="E37" s="67"/>
    </row>
    <row r="38" spans="1:5" x14ac:dyDescent="0.25">
      <c r="A38" s="52" t="s">
        <v>44</v>
      </c>
      <c r="B38" s="52" t="s">
        <v>86</v>
      </c>
      <c r="C38" s="63">
        <f t="shared" si="0"/>
        <v>0</v>
      </c>
      <c r="D38" s="66"/>
      <c r="E38" s="67"/>
    </row>
    <row r="39" spans="1:5" ht="15.75" thickBot="1" x14ac:dyDescent="0.3">
      <c r="A39" s="46" t="s">
        <v>9</v>
      </c>
      <c r="B39" s="47" t="s">
        <v>190</v>
      </c>
      <c r="C39" s="68">
        <f>SUM(C40:C45)</f>
        <v>0</v>
      </c>
      <c r="D39" s="68">
        <f>SUM(D40:D45)</f>
        <v>0</v>
      </c>
      <c r="E39" s="81">
        <f>SUM(E40:E45)</f>
        <v>0</v>
      </c>
    </row>
    <row r="40" spans="1:5" x14ac:dyDescent="0.25">
      <c r="A40" s="44" t="s">
        <v>90</v>
      </c>
      <c r="B40" s="44" t="s">
        <v>91</v>
      </c>
      <c r="C40" s="63">
        <f t="shared" si="0"/>
        <v>0</v>
      </c>
      <c r="D40" s="64"/>
      <c r="E40" s="65"/>
    </row>
    <row r="41" spans="1:5" x14ac:dyDescent="0.25">
      <c r="A41" s="42" t="s">
        <v>45</v>
      </c>
      <c r="B41" s="42" t="s">
        <v>94</v>
      </c>
      <c r="C41" s="63">
        <f t="shared" si="0"/>
        <v>0</v>
      </c>
      <c r="D41" s="66"/>
      <c r="E41" s="67"/>
    </row>
    <row r="42" spans="1:5" x14ac:dyDescent="0.25">
      <c r="A42" s="42" t="s">
        <v>46</v>
      </c>
      <c r="B42" s="42" t="s">
        <v>95</v>
      </c>
      <c r="C42" s="63">
        <f t="shared" si="0"/>
        <v>0</v>
      </c>
      <c r="D42" s="66"/>
      <c r="E42" s="67"/>
    </row>
    <row r="43" spans="1:5" x14ac:dyDescent="0.25">
      <c r="A43" s="42" t="s">
        <v>47</v>
      </c>
      <c r="B43" s="42" t="s">
        <v>96</v>
      </c>
      <c r="C43" s="63">
        <f t="shared" si="0"/>
        <v>0</v>
      </c>
      <c r="D43" s="66"/>
      <c r="E43" s="67"/>
    </row>
    <row r="44" spans="1:5" x14ac:dyDescent="0.25">
      <c r="A44" s="42" t="s">
        <v>98</v>
      </c>
      <c r="B44" s="42" t="s">
        <v>99</v>
      </c>
      <c r="C44" s="63">
        <f t="shared" si="0"/>
        <v>0</v>
      </c>
      <c r="D44" s="66"/>
      <c r="E44" s="67"/>
    </row>
    <row r="45" spans="1:5" x14ac:dyDescent="0.25">
      <c r="A45" s="42" t="s">
        <v>48</v>
      </c>
      <c r="B45" s="42" t="s">
        <v>102</v>
      </c>
      <c r="C45" s="63">
        <f t="shared" si="0"/>
        <v>0</v>
      </c>
      <c r="D45" s="66"/>
      <c r="E45" s="67"/>
    </row>
    <row r="46" spans="1:5" ht="15.75" thickBot="1" x14ac:dyDescent="0.3">
      <c r="A46" s="50" t="s">
        <v>49</v>
      </c>
      <c r="B46" s="51" t="s">
        <v>191</v>
      </c>
      <c r="C46" s="87">
        <f>SUM(C47:C49)</f>
        <v>0</v>
      </c>
      <c r="D46" s="87">
        <f>SUM(D47:D49)</f>
        <v>0</v>
      </c>
      <c r="E46" s="88">
        <f>SUM(E47:E49)</f>
        <v>0</v>
      </c>
    </row>
    <row r="47" spans="1:5" x14ac:dyDescent="0.25">
      <c r="A47" s="44" t="s">
        <v>50</v>
      </c>
      <c r="B47" s="44" t="s">
        <v>97</v>
      </c>
      <c r="C47" s="63">
        <f t="shared" si="0"/>
        <v>0</v>
      </c>
      <c r="D47" s="64"/>
      <c r="E47" s="65"/>
    </row>
    <row r="48" spans="1:5" x14ac:dyDescent="0.25">
      <c r="A48" s="42" t="s">
        <v>100</v>
      </c>
      <c r="B48" s="42" t="s">
        <v>101</v>
      </c>
      <c r="C48" s="63">
        <f t="shared" si="0"/>
        <v>0</v>
      </c>
      <c r="D48" s="66"/>
      <c r="E48" s="67"/>
    </row>
    <row r="49" spans="1:7" x14ac:dyDescent="0.25">
      <c r="A49" s="42" t="s">
        <v>103</v>
      </c>
      <c r="B49" s="42" t="s">
        <v>104</v>
      </c>
      <c r="C49" s="63">
        <f t="shared" si="0"/>
        <v>0</v>
      </c>
      <c r="D49" s="66"/>
      <c r="E49" s="67"/>
    </row>
    <row r="50" spans="1:7" ht="15.75" thickBot="1" x14ac:dyDescent="0.3">
      <c r="A50" s="57" t="s">
        <v>107</v>
      </c>
      <c r="B50" s="58" t="s">
        <v>108</v>
      </c>
      <c r="C50" s="85">
        <f>SUM(D50:E50)</f>
        <v>0</v>
      </c>
      <c r="D50" s="85"/>
      <c r="E50" s="86"/>
    </row>
    <row r="51" spans="1:7" ht="16.5" thickTop="1" thickBot="1" x14ac:dyDescent="0.3">
      <c r="A51" s="55" t="s">
        <v>109</v>
      </c>
      <c r="B51" s="56" t="s">
        <v>110</v>
      </c>
      <c r="C51" s="69">
        <f>SUM(D51:E51)</f>
        <v>0</v>
      </c>
      <c r="D51" s="69"/>
      <c r="E51" s="70"/>
    </row>
    <row r="52" spans="1:7" ht="15.75" thickBot="1" x14ac:dyDescent="0.3">
      <c r="A52" s="59" t="s">
        <v>105</v>
      </c>
      <c r="B52" s="60" t="s">
        <v>106</v>
      </c>
      <c r="C52" s="83">
        <f>SUM(D52:E52)</f>
        <v>320</v>
      </c>
      <c r="D52" s="83"/>
      <c r="E52" s="84">
        <v>320</v>
      </c>
      <c r="F52" s="43" t="s">
        <v>112</v>
      </c>
      <c r="G52" s="41"/>
    </row>
    <row r="53" spans="1:7" x14ac:dyDescent="0.25">
      <c r="A53" s="90"/>
      <c r="B53" s="91"/>
      <c r="C53" s="92"/>
      <c r="D53" s="92"/>
      <c r="E53" s="93"/>
      <c r="F53" s="43"/>
      <c r="G53" s="41"/>
    </row>
    <row r="54" spans="1:7" ht="16.5" thickBot="1" x14ac:dyDescent="0.3">
      <c r="A54" s="53" t="s">
        <v>131</v>
      </c>
      <c r="B54" s="54"/>
      <c r="C54" s="82">
        <f>SUM(C12+C28+C39+C46+C50+C51+C52)</f>
        <v>163220</v>
      </c>
      <c r="D54" s="82">
        <f>SUM(D12+D28+D39+D46+D50+D51+D52)</f>
        <v>0</v>
      </c>
      <c r="E54" s="82">
        <f>SUM(E12+E28+E39+E46+E50+E51+E52)</f>
        <v>163220</v>
      </c>
    </row>
    <row r="55" spans="1:7" ht="15.75" thickTop="1" x14ac:dyDescent="0.25">
      <c r="A55" s="41" t="s">
        <v>15</v>
      </c>
      <c r="B55" s="41"/>
      <c r="C55" s="41"/>
      <c r="D55" s="41" t="s">
        <v>17</v>
      </c>
    </row>
    <row r="56" spans="1:7" x14ac:dyDescent="0.25">
      <c r="A56" s="41"/>
      <c r="B56" s="41"/>
      <c r="C56" s="41"/>
      <c r="D56" s="41"/>
    </row>
    <row r="57" spans="1:7" x14ac:dyDescent="0.25">
      <c r="A57" s="62" t="s">
        <v>200</v>
      </c>
      <c r="B57" s="62"/>
      <c r="C57" s="62"/>
      <c r="D57" s="62" t="s">
        <v>201</v>
      </c>
    </row>
    <row r="58" spans="1:7" x14ac:dyDescent="0.25">
      <c r="A58" s="41" t="s">
        <v>203</v>
      </c>
      <c r="B58" s="41"/>
      <c r="C58" s="41"/>
      <c r="D58" s="41" t="s">
        <v>202</v>
      </c>
    </row>
    <row r="59" spans="1:7" x14ac:dyDescent="0.25">
      <c r="A59" s="41"/>
      <c r="B59" s="41" t="s">
        <v>204</v>
      </c>
      <c r="C59" s="41"/>
      <c r="D59" s="41"/>
    </row>
    <row r="61" spans="1:7" x14ac:dyDescent="0.25">
      <c r="B61" s="61" t="s">
        <v>205</v>
      </c>
      <c r="C61" s="61"/>
    </row>
    <row r="62" spans="1:7" x14ac:dyDescent="0.25">
      <c r="B62" t="s">
        <v>206</v>
      </c>
    </row>
  </sheetData>
  <mergeCells count="7">
    <mergeCell ref="A9:E9"/>
    <mergeCell ref="A1:E1"/>
    <mergeCell ref="A2:E2"/>
    <mergeCell ref="A4:E4"/>
    <mergeCell ref="A5:E5"/>
    <mergeCell ref="A7:E7"/>
    <mergeCell ref="A8:E8"/>
  </mergeCells>
  <pageMargins left="0.7" right="0.7" top="0.5" bottom="0.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14"/>
  <sheetViews>
    <sheetView topLeftCell="F136" zoomScale="73" zoomScaleNormal="73" workbookViewId="0">
      <selection activeCell="G15" sqref="G15"/>
    </sheetView>
  </sheetViews>
  <sheetFormatPr defaultRowHeight="12.75" x14ac:dyDescent="0.2"/>
  <cols>
    <col min="1" max="1" width="18.140625" style="1" customWidth="1"/>
    <col min="2" max="2" width="9.28515625" style="2" bestFit="1" customWidth="1"/>
    <col min="3" max="3" width="5.140625" style="1" customWidth="1"/>
    <col min="4" max="4" width="5.85546875" style="1" customWidth="1"/>
    <col min="5" max="5" width="49.140625" style="1" customWidth="1"/>
    <col min="6" max="8" width="18.7109375" style="1" customWidth="1"/>
    <col min="9" max="9" width="18.7109375" style="172" customWidth="1"/>
    <col min="10" max="12" width="18.7109375" style="1" customWidth="1"/>
    <col min="13" max="13" width="18.7109375" style="183" customWidth="1"/>
    <col min="14" max="16" width="18.7109375" style="1" customWidth="1"/>
    <col min="17" max="17" width="18.7109375" style="193" customWidth="1"/>
    <col min="18" max="20" width="18.7109375" style="1" customWidth="1"/>
    <col min="21" max="21" width="18.7109375" style="203" customWidth="1"/>
    <col min="22" max="22" width="25.140625" style="1" customWidth="1"/>
    <col min="23" max="23" width="20.7109375" style="2" customWidth="1"/>
    <col min="24" max="24" width="15.42578125" style="1" customWidth="1"/>
    <col min="25" max="16384" width="9.140625" style="1"/>
  </cols>
  <sheetData>
    <row r="1" spans="3:24" ht="15" x14ac:dyDescent="0.2">
      <c r="C1" s="415" t="s">
        <v>0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3:24" ht="15" x14ac:dyDescent="0.2">
      <c r="C2" s="415" t="s">
        <v>1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</row>
    <row r="3" spans="3:24" ht="15" x14ac:dyDescent="0.2"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</row>
    <row r="4" spans="3:24" ht="15.75" x14ac:dyDescent="0.25">
      <c r="C4" s="416" t="s">
        <v>2</v>
      </c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</row>
    <row r="5" spans="3:24" ht="15" x14ac:dyDescent="0.2">
      <c r="C5" s="415" t="s">
        <v>212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</row>
    <row r="6" spans="3:24" ht="15" x14ac:dyDescent="0.2">
      <c r="C6" s="415" t="s">
        <v>221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</row>
    <row r="7" spans="3:24" ht="15.75" x14ac:dyDescent="0.25">
      <c r="C7" s="417" t="s">
        <v>213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</row>
    <row r="8" spans="3:24" ht="15.75" x14ac:dyDescent="0.25">
      <c r="C8" s="204" t="s">
        <v>239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</row>
    <row r="9" spans="3:24" ht="15" x14ac:dyDescent="0.2">
      <c r="C9" s="173"/>
      <c r="D9" s="173"/>
      <c r="E9" s="173"/>
      <c r="F9" s="173"/>
      <c r="G9" s="173"/>
      <c r="H9" s="173"/>
      <c r="I9" s="211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</row>
    <row r="10" spans="3:24" ht="20.100000000000001" customHeight="1" x14ac:dyDescent="0.2">
      <c r="C10" s="414" t="s">
        <v>3</v>
      </c>
      <c r="D10" s="414"/>
      <c r="E10" s="96" t="s">
        <v>4</v>
      </c>
      <c r="F10" s="96" t="s">
        <v>220</v>
      </c>
      <c r="G10" s="96" t="s">
        <v>222</v>
      </c>
      <c r="H10" s="96" t="s">
        <v>223</v>
      </c>
      <c r="I10" s="164" t="s">
        <v>224</v>
      </c>
      <c r="J10" s="96" t="s">
        <v>225</v>
      </c>
      <c r="K10" s="96" t="s">
        <v>226</v>
      </c>
      <c r="L10" s="96" t="s">
        <v>227</v>
      </c>
      <c r="M10" s="176" t="s">
        <v>228</v>
      </c>
      <c r="N10" s="96" t="s">
        <v>229</v>
      </c>
      <c r="O10" s="96" t="s">
        <v>230</v>
      </c>
      <c r="P10" s="96" t="s">
        <v>231</v>
      </c>
      <c r="Q10" s="185" t="s">
        <v>232</v>
      </c>
      <c r="R10" s="96" t="s">
        <v>233</v>
      </c>
      <c r="S10" s="96" t="s">
        <v>234</v>
      </c>
      <c r="T10" s="96" t="s">
        <v>235</v>
      </c>
      <c r="U10" s="195" t="s">
        <v>237</v>
      </c>
      <c r="V10" s="96" t="s">
        <v>236</v>
      </c>
    </row>
    <row r="11" spans="3:24" ht="15.75" x14ac:dyDescent="0.25">
      <c r="C11" s="97" t="s">
        <v>5</v>
      </c>
      <c r="D11" s="98"/>
      <c r="E11" s="99"/>
      <c r="F11" s="100"/>
      <c r="G11" s="100"/>
      <c r="H11" s="100"/>
      <c r="I11" s="205"/>
      <c r="J11" s="100"/>
      <c r="K11" s="100"/>
      <c r="L11" s="100"/>
      <c r="M11" s="205"/>
      <c r="N11" s="100"/>
      <c r="O11" s="100"/>
      <c r="P11" s="100"/>
      <c r="Q11" s="205"/>
      <c r="R11" s="100"/>
      <c r="S11" s="100"/>
      <c r="T11" s="100"/>
      <c r="U11" s="196"/>
      <c r="V11" s="100"/>
    </row>
    <row r="12" spans="3:24" ht="15.75" x14ac:dyDescent="0.25">
      <c r="C12" s="101"/>
      <c r="D12" s="102" t="s">
        <v>6</v>
      </c>
      <c r="E12" s="103"/>
      <c r="F12" s="102">
        <v>0</v>
      </c>
      <c r="G12" s="102"/>
      <c r="H12" s="102"/>
      <c r="I12" s="206"/>
      <c r="J12" s="102"/>
      <c r="K12" s="102"/>
      <c r="L12" s="102"/>
      <c r="M12" s="206"/>
      <c r="N12" s="102"/>
      <c r="O12" s="102"/>
      <c r="P12" s="102"/>
      <c r="Q12" s="206"/>
      <c r="R12" s="102"/>
      <c r="S12" s="102"/>
      <c r="T12" s="102"/>
      <c r="U12" s="144"/>
      <c r="V12" s="102"/>
    </row>
    <row r="13" spans="3:24" ht="15.75" x14ac:dyDescent="0.25">
      <c r="C13" s="104"/>
      <c r="D13" s="121" t="s">
        <v>20</v>
      </c>
      <c r="E13" s="122"/>
      <c r="F13" s="121">
        <f>SUM(F14:F28)</f>
        <v>144900</v>
      </c>
      <c r="G13" s="121">
        <f t="shared" ref="G13:H13" si="0">SUM(G14:G28)</f>
        <v>157350</v>
      </c>
      <c r="H13" s="121">
        <f t="shared" si="0"/>
        <v>186750</v>
      </c>
      <c r="I13" s="121">
        <f>SUM(I14:I28)</f>
        <v>489000</v>
      </c>
      <c r="J13" s="121">
        <f t="shared" ref="J13:L13" si="1">SUM(J14:J28)</f>
        <v>189500</v>
      </c>
      <c r="K13" s="121">
        <f t="shared" si="1"/>
        <v>181100</v>
      </c>
      <c r="L13" s="121">
        <f t="shared" si="1"/>
        <v>987080</v>
      </c>
      <c r="M13" s="136">
        <f>SUM(M14:M28)</f>
        <v>1357680</v>
      </c>
      <c r="N13" s="121">
        <f t="shared" ref="N13" si="2">SUM(N14:N28)</f>
        <v>147550</v>
      </c>
      <c r="O13" s="121">
        <f t="shared" ref="O13" si="3">SUM(O14:O28)</f>
        <v>165200</v>
      </c>
      <c r="P13" s="121">
        <f t="shared" ref="P13" si="4">SUM(P14:P28)</f>
        <v>161700</v>
      </c>
      <c r="Q13" s="121">
        <f>SUM(Q14:Q28)</f>
        <v>474450</v>
      </c>
      <c r="R13" s="121">
        <f t="shared" ref="R13" si="5">SUM(R14:R28)</f>
        <v>0</v>
      </c>
      <c r="S13" s="121">
        <f t="shared" ref="S13" si="6">SUM(S14:S28)</f>
        <v>0</v>
      </c>
      <c r="T13" s="121">
        <f t="shared" ref="T13" si="7">SUM(T14:T28)</f>
        <v>0</v>
      </c>
      <c r="U13" s="121">
        <f>SUM(U14:U28)</f>
        <v>0</v>
      </c>
      <c r="V13" s="121">
        <f>SUM(I13+M13+Q13+U13)</f>
        <v>2321130</v>
      </c>
      <c r="X13" s="10">
        <f>SUM(V13-W13)</f>
        <v>2321130</v>
      </c>
    </row>
    <row r="14" spans="3:24" ht="15.75" x14ac:dyDescent="0.25">
      <c r="C14" s="104"/>
      <c r="D14" s="105"/>
      <c r="E14" s="103" t="s">
        <v>7</v>
      </c>
      <c r="F14" s="106"/>
      <c r="G14" s="106"/>
      <c r="H14" s="106"/>
      <c r="I14" s="147">
        <f>SUM(F14:H14)</f>
        <v>0</v>
      </c>
      <c r="J14" s="106"/>
      <c r="K14" s="106"/>
      <c r="L14" s="106"/>
      <c r="M14" s="148">
        <f>SUM(J14:L14)</f>
        <v>0</v>
      </c>
      <c r="N14" s="106"/>
      <c r="O14" s="106"/>
      <c r="P14" s="106"/>
      <c r="Q14" s="186">
        <f>SUM(N14:P14)</f>
        <v>0</v>
      </c>
      <c r="R14" s="106"/>
      <c r="S14" s="106"/>
      <c r="T14" s="106"/>
      <c r="U14" s="145">
        <f>SUM(R14:T14)</f>
        <v>0</v>
      </c>
      <c r="V14" s="106">
        <f>SUM(U14+Q14+M14+I14)</f>
        <v>0</v>
      </c>
    </row>
    <row r="15" spans="3:24" ht="15.75" x14ac:dyDescent="0.25">
      <c r="C15" s="104"/>
      <c r="D15" s="107"/>
      <c r="E15" s="103" t="s">
        <v>21</v>
      </c>
      <c r="F15" s="106"/>
      <c r="G15" s="106"/>
      <c r="H15" s="106"/>
      <c r="I15" s="147">
        <f t="shared" ref="I15:I50" si="8">SUM(F15:H15)</f>
        <v>0</v>
      </c>
      <c r="J15" s="106"/>
      <c r="K15" s="106"/>
      <c r="L15" s="106"/>
      <c r="M15" s="148">
        <f t="shared" ref="M15:M50" si="9">SUM(J15:L15)</f>
        <v>0</v>
      </c>
      <c r="N15" s="106"/>
      <c r="O15" s="106"/>
      <c r="P15" s="106"/>
      <c r="Q15" s="186">
        <f t="shared" ref="Q15:Q50" si="10">SUM(N15:P15)</f>
        <v>0</v>
      </c>
      <c r="R15" s="106"/>
      <c r="S15" s="106"/>
      <c r="T15" s="106"/>
      <c r="U15" s="145">
        <f t="shared" ref="U15:U28" si="11">SUM(R15:T15)</f>
        <v>0</v>
      </c>
      <c r="V15" s="106">
        <f t="shared" ref="V15:V50" si="12">SUM(U15+Q15+M15+I15)</f>
        <v>0</v>
      </c>
    </row>
    <row r="16" spans="3:24" ht="15.75" x14ac:dyDescent="0.25">
      <c r="C16" s="104"/>
      <c r="D16" s="107"/>
      <c r="E16" s="103" t="s">
        <v>22</v>
      </c>
      <c r="F16" s="106">
        <v>80000</v>
      </c>
      <c r="G16" s="106">
        <v>75000</v>
      </c>
      <c r="H16" s="106">
        <v>115000</v>
      </c>
      <c r="I16" s="147">
        <f t="shared" si="8"/>
        <v>270000</v>
      </c>
      <c r="J16" s="106">
        <v>110000</v>
      </c>
      <c r="K16" s="106">
        <v>75000</v>
      </c>
      <c r="L16" s="106">
        <v>155000</v>
      </c>
      <c r="M16" s="148">
        <f t="shared" si="9"/>
        <v>340000</v>
      </c>
      <c r="N16" s="106">
        <v>55000</v>
      </c>
      <c r="O16" s="106">
        <v>115000</v>
      </c>
      <c r="P16" s="106">
        <v>85000</v>
      </c>
      <c r="Q16" s="186">
        <f t="shared" si="10"/>
        <v>255000</v>
      </c>
      <c r="R16" s="106"/>
      <c r="S16" s="106"/>
      <c r="T16" s="106"/>
      <c r="U16" s="145">
        <f t="shared" si="11"/>
        <v>0</v>
      </c>
      <c r="V16" s="106">
        <f t="shared" si="12"/>
        <v>865000</v>
      </c>
    </row>
    <row r="17" spans="2:23" ht="15.75" x14ac:dyDescent="0.25">
      <c r="C17" s="104"/>
      <c r="D17" s="107"/>
      <c r="E17" s="103" t="s">
        <v>23</v>
      </c>
      <c r="F17" s="106"/>
      <c r="G17" s="106"/>
      <c r="H17" s="106"/>
      <c r="I17" s="147">
        <f t="shared" si="8"/>
        <v>0</v>
      </c>
      <c r="J17" s="106"/>
      <c r="K17" s="106"/>
      <c r="L17" s="106"/>
      <c r="M17" s="148">
        <f t="shared" si="9"/>
        <v>0</v>
      </c>
      <c r="N17" s="106"/>
      <c r="O17" s="106"/>
      <c r="P17" s="106"/>
      <c r="Q17" s="186">
        <f t="shared" si="10"/>
        <v>0</v>
      </c>
      <c r="R17" s="106"/>
      <c r="S17" s="106"/>
      <c r="T17" s="106"/>
      <c r="U17" s="145">
        <f t="shared" si="11"/>
        <v>0</v>
      </c>
      <c r="V17" s="106">
        <f t="shared" si="12"/>
        <v>0</v>
      </c>
    </row>
    <row r="18" spans="2:23" ht="15.75" x14ac:dyDescent="0.25">
      <c r="C18" s="104"/>
      <c r="D18" s="107"/>
      <c r="E18" s="103" t="s">
        <v>24</v>
      </c>
      <c r="F18" s="106"/>
      <c r="G18" s="106"/>
      <c r="H18" s="106"/>
      <c r="I18" s="147">
        <f t="shared" si="8"/>
        <v>0</v>
      </c>
      <c r="J18" s="106">
        <v>10000</v>
      </c>
      <c r="K18" s="106"/>
      <c r="L18" s="106">
        <v>15000</v>
      </c>
      <c r="M18" s="148">
        <f t="shared" si="9"/>
        <v>25000</v>
      </c>
      <c r="N18" s="106"/>
      <c r="O18" s="106"/>
      <c r="P18" s="106"/>
      <c r="Q18" s="186">
        <f t="shared" si="10"/>
        <v>0</v>
      </c>
      <c r="R18" s="106"/>
      <c r="S18" s="106"/>
      <c r="T18" s="106"/>
      <c r="U18" s="145">
        <f t="shared" si="11"/>
        <v>0</v>
      </c>
      <c r="V18" s="106">
        <f t="shared" si="12"/>
        <v>25000</v>
      </c>
    </row>
    <row r="19" spans="2:23" ht="15.75" x14ac:dyDescent="0.25">
      <c r="C19" s="104"/>
      <c r="D19" s="107"/>
      <c r="E19" s="103" t="s">
        <v>25</v>
      </c>
      <c r="F19" s="106"/>
      <c r="G19" s="106"/>
      <c r="H19" s="106"/>
      <c r="I19" s="147">
        <f t="shared" si="8"/>
        <v>0</v>
      </c>
      <c r="J19" s="106"/>
      <c r="K19" s="106"/>
      <c r="L19" s="106"/>
      <c r="M19" s="148">
        <f t="shared" si="9"/>
        <v>0</v>
      </c>
      <c r="N19" s="106"/>
      <c r="O19" s="106"/>
      <c r="P19" s="106"/>
      <c r="Q19" s="186">
        <f t="shared" si="10"/>
        <v>0</v>
      </c>
      <c r="R19" s="106"/>
      <c r="S19" s="106"/>
      <c r="T19" s="106"/>
      <c r="U19" s="145">
        <f t="shared" si="11"/>
        <v>0</v>
      </c>
      <c r="V19" s="106">
        <f t="shared" si="12"/>
        <v>0</v>
      </c>
    </row>
    <row r="20" spans="2:23" ht="15.75" x14ac:dyDescent="0.25">
      <c r="C20" s="104"/>
      <c r="D20" s="107"/>
      <c r="E20" s="103" t="s">
        <v>26</v>
      </c>
      <c r="F20" s="106"/>
      <c r="G20" s="106"/>
      <c r="H20" s="106">
        <v>5000</v>
      </c>
      <c r="I20" s="147">
        <f t="shared" si="8"/>
        <v>5000</v>
      </c>
      <c r="J20" s="106">
        <v>0</v>
      </c>
      <c r="K20" s="106">
        <v>40000</v>
      </c>
      <c r="L20" s="106">
        <v>0</v>
      </c>
      <c r="M20" s="148">
        <f t="shared" si="9"/>
        <v>40000</v>
      </c>
      <c r="N20" s="106"/>
      <c r="O20" s="106"/>
      <c r="P20" s="106">
        <v>5000</v>
      </c>
      <c r="Q20" s="186">
        <f t="shared" si="10"/>
        <v>5000</v>
      </c>
      <c r="R20" s="106"/>
      <c r="S20" s="106"/>
      <c r="T20" s="106"/>
      <c r="U20" s="145">
        <f t="shared" si="11"/>
        <v>0</v>
      </c>
      <c r="V20" s="106">
        <f t="shared" si="12"/>
        <v>50000</v>
      </c>
    </row>
    <row r="21" spans="2:23" ht="15.75" x14ac:dyDescent="0.25">
      <c r="C21" s="104"/>
      <c r="D21" s="107"/>
      <c r="E21" s="103" t="s">
        <v>27</v>
      </c>
      <c r="F21" s="106">
        <v>30000</v>
      </c>
      <c r="G21" s="106">
        <v>41200</v>
      </c>
      <c r="H21" s="106">
        <v>15000</v>
      </c>
      <c r="I21" s="147">
        <f t="shared" si="8"/>
        <v>86200</v>
      </c>
      <c r="J21" s="106">
        <v>27500</v>
      </c>
      <c r="K21" s="106">
        <v>13050</v>
      </c>
      <c r="L21" s="106">
        <v>27500</v>
      </c>
      <c r="M21" s="148">
        <f t="shared" si="9"/>
        <v>68050</v>
      </c>
      <c r="N21" s="106">
        <v>35000</v>
      </c>
      <c r="O21" s="106">
        <v>10000</v>
      </c>
      <c r="P21" s="106">
        <v>28000</v>
      </c>
      <c r="Q21" s="186">
        <f t="shared" si="10"/>
        <v>73000</v>
      </c>
      <c r="R21" s="106"/>
      <c r="S21" s="106"/>
      <c r="T21" s="106"/>
      <c r="U21" s="145">
        <f t="shared" si="11"/>
        <v>0</v>
      </c>
      <c r="V21" s="106">
        <f t="shared" si="12"/>
        <v>227250</v>
      </c>
    </row>
    <row r="22" spans="2:23" s="5" customFormat="1" ht="15.75" x14ac:dyDescent="0.25">
      <c r="B22" s="6"/>
      <c r="C22" s="108"/>
      <c r="D22" s="109"/>
      <c r="E22" s="110" t="s">
        <v>28</v>
      </c>
      <c r="F22" s="106"/>
      <c r="G22" s="106"/>
      <c r="H22" s="106"/>
      <c r="I22" s="147">
        <f t="shared" si="8"/>
        <v>0</v>
      </c>
      <c r="J22" s="106"/>
      <c r="K22" s="106"/>
      <c r="L22" s="106"/>
      <c r="M22" s="148">
        <f t="shared" si="9"/>
        <v>0</v>
      </c>
      <c r="N22" s="106"/>
      <c r="O22" s="106"/>
      <c r="P22" s="106"/>
      <c r="Q22" s="186">
        <f t="shared" si="10"/>
        <v>0</v>
      </c>
      <c r="R22" s="106"/>
      <c r="S22" s="106"/>
      <c r="T22" s="106"/>
      <c r="U22" s="145">
        <f t="shared" si="11"/>
        <v>0</v>
      </c>
      <c r="V22" s="106">
        <f t="shared" si="12"/>
        <v>0</v>
      </c>
      <c r="W22" s="6"/>
    </row>
    <row r="23" spans="2:23" ht="15.75" x14ac:dyDescent="0.25">
      <c r="C23" s="104"/>
      <c r="D23" s="107"/>
      <c r="E23" s="103" t="s">
        <v>29</v>
      </c>
      <c r="F23" s="106"/>
      <c r="G23" s="106"/>
      <c r="H23" s="106"/>
      <c r="I23" s="147">
        <f t="shared" si="8"/>
        <v>0</v>
      </c>
      <c r="J23" s="106">
        <v>1000</v>
      </c>
      <c r="K23" s="106"/>
      <c r="L23" s="106"/>
      <c r="M23" s="148">
        <f t="shared" si="9"/>
        <v>1000</v>
      </c>
      <c r="N23" s="106">
        <v>1000</v>
      </c>
      <c r="O23" s="106"/>
      <c r="P23" s="106"/>
      <c r="Q23" s="186">
        <f t="shared" si="10"/>
        <v>1000</v>
      </c>
      <c r="R23" s="106"/>
      <c r="S23" s="106"/>
      <c r="T23" s="106"/>
      <c r="U23" s="145">
        <f t="shared" si="11"/>
        <v>0</v>
      </c>
      <c r="V23" s="106">
        <f t="shared" si="12"/>
        <v>2000</v>
      </c>
    </row>
    <row r="24" spans="2:23" ht="15.75" x14ac:dyDescent="0.25">
      <c r="C24" s="104"/>
      <c r="D24" s="107"/>
      <c r="E24" s="103" t="s">
        <v>30</v>
      </c>
      <c r="F24" s="106">
        <v>34400</v>
      </c>
      <c r="G24" s="106">
        <v>39600</v>
      </c>
      <c r="H24" s="106">
        <v>50000</v>
      </c>
      <c r="I24" s="147">
        <f t="shared" si="8"/>
        <v>124000</v>
      </c>
      <c r="J24" s="106">
        <v>41000</v>
      </c>
      <c r="K24" s="106">
        <v>52700</v>
      </c>
      <c r="L24" s="106">
        <v>74100</v>
      </c>
      <c r="M24" s="148">
        <f t="shared" si="9"/>
        <v>167800</v>
      </c>
      <c r="N24" s="106">
        <v>55000</v>
      </c>
      <c r="O24" s="106">
        <v>39200</v>
      </c>
      <c r="P24" s="106">
        <v>42700</v>
      </c>
      <c r="Q24" s="186">
        <f t="shared" si="10"/>
        <v>136900</v>
      </c>
      <c r="R24" s="106"/>
      <c r="S24" s="106"/>
      <c r="T24" s="106"/>
      <c r="U24" s="145">
        <f t="shared" si="11"/>
        <v>0</v>
      </c>
      <c r="V24" s="106">
        <f t="shared" si="12"/>
        <v>428700</v>
      </c>
    </row>
    <row r="25" spans="2:23" ht="15.75" x14ac:dyDescent="0.25">
      <c r="C25" s="104"/>
      <c r="D25" s="107"/>
      <c r="E25" s="103" t="s">
        <v>31</v>
      </c>
      <c r="F25" s="106"/>
      <c r="G25" s="106"/>
      <c r="H25" s="106"/>
      <c r="I25" s="147">
        <f t="shared" si="8"/>
        <v>0</v>
      </c>
      <c r="J25" s="106"/>
      <c r="K25" s="106"/>
      <c r="L25" s="106"/>
      <c r="M25" s="148">
        <f t="shared" si="9"/>
        <v>0</v>
      </c>
      <c r="N25" s="106"/>
      <c r="O25" s="106"/>
      <c r="P25" s="106"/>
      <c r="Q25" s="186">
        <f t="shared" si="10"/>
        <v>0</v>
      </c>
      <c r="R25" s="106"/>
      <c r="S25" s="106"/>
      <c r="T25" s="106"/>
      <c r="U25" s="145">
        <f t="shared" si="11"/>
        <v>0</v>
      </c>
      <c r="V25" s="106">
        <f t="shared" si="12"/>
        <v>0</v>
      </c>
    </row>
    <row r="26" spans="2:23" ht="15.75" x14ac:dyDescent="0.25">
      <c r="C26" s="104"/>
      <c r="D26" s="107"/>
      <c r="E26" s="103" t="s">
        <v>32</v>
      </c>
      <c r="F26" s="106"/>
      <c r="G26" s="106"/>
      <c r="H26" s="106"/>
      <c r="I26" s="147">
        <f t="shared" si="8"/>
        <v>0</v>
      </c>
      <c r="J26" s="106"/>
      <c r="K26" s="106"/>
      <c r="L26" s="106">
        <v>714180</v>
      </c>
      <c r="M26" s="148">
        <f t="shared" si="9"/>
        <v>714180</v>
      </c>
      <c r="N26" s="106"/>
      <c r="O26" s="106"/>
      <c r="P26" s="106"/>
      <c r="Q26" s="186">
        <f t="shared" si="10"/>
        <v>0</v>
      </c>
      <c r="R26" s="106"/>
      <c r="S26" s="106"/>
      <c r="T26" s="106"/>
      <c r="U26" s="145">
        <f t="shared" si="11"/>
        <v>0</v>
      </c>
      <c r="V26" s="106">
        <f t="shared" si="12"/>
        <v>714180</v>
      </c>
    </row>
    <row r="27" spans="2:23" ht="15.75" x14ac:dyDescent="0.25">
      <c r="C27" s="104"/>
      <c r="D27" s="107"/>
      <c r="E27" s="103" t="s">
        <v>208</v>
      </c>
      <c r="F27" s="106">
        <v>500</v>
      </c>
      <c r="G27" s="106">
        <v>1550</v>
      </c>
      <c r="H27" s="106">
        <v>1750</v>
      </c>
      <c r="I27" s="147">
        <f t="shared" si="8"/>
        <v>3800</v>
      </c>
      <c r="J27" s="106">
        <v>0</v>
      </c>
      <c r="K27" s="106">
        <v>350</v>
      </c>
      <c r="L27" s="106">
        <v>1300</v>
      </c>
      <c r="M27" s="148">
        <f>SUM(J27:L27)</f>
        <v>1650</v>
      </c>
      <c r="N27" s="106">
        <v>1550</v>
      </c>
      <c r="O27" s="106">
        <v>1000</v>
      </c>
      <c r="P27" s="106">
        <v>1000</v>
      </c>
      <c r="Q27" s="186">
        <f t="shared" si="10"/>
        <v>3550</v>
      </c>
      <c r="R27" s="106"/>
      <c r="S27" s="106"/>
      <c r="T27" s="106"/>
      <c r="U27" s="145">
        <f t="shared" si="11"/>
        <v>0</v>
      </c>
      <c r="V27" s="106">
        <f t="shared" si="12"/>
        <v>9000</v>
      </c>
    </row>
    <row r="28" spans="2:23" ht="15.75" x14ac:dyDescent="0.25">
      <c r="C28" s="104"/>
      <c r="D28" s="111"/>
      <c r="E28" s="103" t="s">
        <v>33</v>
      </c>
      <c r="F28" s="106"/>
      <c r="G28" s="106"/>
      <c r="H28" s="106"/>
      <c r="I28" s="147">
        <f t="shared" si="8"/>
        <v>0</v>
      </c>
      <c r="J28" s="106"/>
      <c r="K28" s="106"/>
      <c r="L28" s="106"/>
      <c r="M28" s="148">
        <f t="shared" si="9"/>
        <v>0</v>
      </c>
      <c r="N28" s="106"/>
      <c r="O28" s="106"/>
      <c r="P28" s="106"/>
      <c r="Q28" s="186">
        <f t="shared" si="10"/>
        <v>0</v>
      </c>
      <c r="R28" s="106"/>
      <c r="S28" s="106"/>
      <c r="T28" s="106"/>
      <c r="U28" s="145">
        <f t="shared" si="11"/>
        <v>0</v>
      </c>
      <c r="V28" s="106">
        <f t="shared" si="12"/>
        <v>0</v>
      </c>
    </row>
    <row r="29" spans="2:23" ht="15.75" x14ac:dyDescent="0.25">
      <c r="C29" s="104"/>
      <c r="D29" s="123" t="s">
        <v>34</v>
      </c>
      <c r="E29" s="124"/>
      <c r="F29" s="125">
        <f>SUM(F30:F39)</f>
        <v>18000</v>
      </c>
      <c r="G29" s="125">
        <f t="shared" ref="G29:H29" si="13">SUM(G30:G39)</f>
        <v>0</v>
      </c>
      <c r="H29" s="125">
        <f t="shared" si="13"/>
        <v>24000</v>
      </c>
      <c r="I29" s="174">
        <f>SUM(I30:I39)</f>
        <v>42000</v>
      </c>
      <c r="J29" s="125">
        <f t="shared" ref="J29" si="14">SUM(J30:J39)</f>
        <v>18000</v>
      </c>
      <c r="K29" s="125">
        <f t="shared" ref="K29" si="15">SUM(K30:K39)</f>
        <v>30000</v>
      </c>
      <c r="L29" s="125">
        <f t="shared" ref="L29" si="16">SUM(L30:L39)</f>
        <v>95000</v>
      </c>
      <c r="M29" s="136">
        <f>SUM(M30:M39)</f>
        <v>143000</v>
      </c>
      <c r="N29" s="125">
        <f t="shared" ref="N29" si="17">SUM(N30:N39)</f>
        <v>12000</v>
      </c>
      <c r="O29" s="125">
        <f t="shared" ref="O29" si="18">SUM(O30:O39)</f>
        <v>742000</v>
      </c>
      <c r="P29" s="125">
        <f t="shared" ref="P29" si="19">SUM(P30:P39)</f>
        <v>18000</v>
      </c>
      <c r="Q29" s="136">
        <f>SUM(Q30:Q39)</f>
        <v>772000</v>
      </c>
      <c r="R29" s="125">
        <f t="shared" ref="R29" si="20">SUM(R30:R39)</f>
        <v>0</v>
      </c>
      <c r="S29" s="125">
        <f t="shared" ref="S29" si="21">SUM(S30:S39)</f>
        <v>0</v>
      </c>
      <c r="T29" s="125">
        <f t="shared" ref="T29" si="22">SUM(T30:T39)</f>
        <v>0</v>
      </c>
      <c r="U29" s="136">
        <f>SUM(U30:U39)</f>
        <v>0</v>
      </c>
      <c r="V29" s="125">
        <f>SUM(I29+M29+Q29+U29)</f>
        <v>957000</v>
      </c>
    </row>
    <row r="30" spans="2:23" ht="15.75" x14ac:dyDescent="0.25">
      <c r="C30" s="104"/>
      <c r="D30" s="105"/>
      <c r="E30" s="103" t="s">
        <v>35</v>
      </c>
      <c r="F30" s="106"/>
      <c r="G30" s="106"/>
      <c r="H30" s="106"/>
      <c r="I30" s="147">
        <f t="shared" si="8"/>
        <v>0</v>
      </c>
      <c r="J30" s="106"/>
      <c r="K30" s="106"/>
      <c r="L30" s="106"/>
      <c r="M30" s="148">
        <f t="shared" si="9"/>
        <v>0</v>
      </c>
      <c r="N30" s="106"/>
      <c r="O30" s="106"/>
      <c r="P30" s="106"/>
      <c r="Q30" s="186">
        <f t="shared" si="10"/>
        <v>0</v>
      </c>
      <c r="R30" s="106"/>
      <c r="S30" s="106"/>
      <c r="T30" s="106"/>
      <c r="U30" s="145">
        <f>SUM(R30:T30)</f>
        <v>0</v>
      </c>
      <c r="V30" s="106">
        <f t="shared" si="12"/>
        <v>0</v>
      </c>
    </row>
    <row r="31" spans="2:23" ht="15.75" x14ac:dyDescent="0.25">
      <c r="C31" s="104"/>
      <c r="D31" s="107"/>
      <c r="E31" s="103" t="s">
        <v>36</v>
      </c>
      <c r="F31" s="106"/>
      <c r="G31" s="106"/>
      <c r="H31" s="106"/>
      <c r="I31" s="147">
        <f t="shared" si="8"/>
        <v>0</v>
      </c>
      <c r="J31" s="106"/>
      <c r="K31" s="106"/>
      <c r="L31" s="106"/>
      <c r="M31" s="148">
        <f t="shared" si="9"/>
        <v>0</v>
      </c>
      <c r="N31" s="106"/>
      <c r="O31" s="106"/>
      <c r="P31" s="106"/>
      <c r="Q31" s="186">
        <f t="shared" si="10"/>
        <v>0</v>
      </c>
      <c r="R31" s="106"/>
      <c r="S31" s="106"/>
      <c r="T31" s="106"/>
      <c r="U31" s="145">
        <f t="shared" ref="U31:U50" si="23">SUM(R31:T31)</f>
        <v>0</v>
      </c>
      <c r="V31" s="106">
        <f t="shared" si="12"/>
        <v>0</v>
      </c>
    </row>
    <row r="32" spans="2:23" ht="15.75" x14ac:dyDescent="0.25">
      <c r="C32" s="104"/>
      <c r="D32" s="107"/>
      <c r="E32" s="103" t="s">
        <v>37</v>
      </c>
      <c r="F32" s="106"/>
      <c r="G32" s="106"/>
      <c r="H32" s="106"/>
      <c r="I32" s="147">
        <f t="shared" si="8"/>
        <v>0</v>
      </c>
      <c r="J32" s="106"/>
      <c r="K32" s="106"/>
      <c r="L32" s="106"/>
      <c r="M32" s="148">
        <f t="shared" si="9"/>
        <v>0</v>
      </c>
      <c r="N32" s="106"/>
      <c r="O32" s="106"/>
      <c r="P32" s="106"/>
      <c r="Q32" s="186">
        <f t="shared" si="10"/>
        <v>0</v>
      </c>
      <c r="R32" s="106"/>
      <c r="S32" s="106"/>
      <c r="T32" s="106"/>
      <c r="U32" s="145">
        <f t="shared" si="23"/>
        <v>0</v>
      </c>
      <c r="V32" s="106">
        <f t="shared" si="12"/>
        <v>0</v>
      </c>
    </row>
    <row r="33" spans="2:23" ht="15.75" x14ac:dyDescent="0.25">
      <c r="C33" s="104"/>
      <c r="D33" s="107"/>
      <c r="E33" s="103" t="s">
        <v>38</v>
      </c>
      <c r="F33" s="106"/>
      <c r="G33" s="106"/>
      <c r="H33" s="106"/>
      <c r="I33" s="147">
        <f t="shared" si="8"/>
        <v>0</v>
      </c>
      <c r="J33" s="106"/>
      <c r="K33" s="106"/>
      <c r="L33" s="106"/>
      <c r="M33" s="148">
        <f t="shared" si="9"/>
        <v>0</v>
      </c>
      <c r="N33" s="106"/>
      <c r="O33" s="106"/>
      <c r="P33" s="106"/>
      <c r="Q33" s="186">
        <f t="shared" si="10"/>
        <v>0</v>
      </c>
      <c r="R33" s="106"/>
      <c r="S33" s="106"/>
      <c r="T33" s="106"/>
      <c r="U33" s="145">
        <f t="shared" si="23"/>
        <v>0</v>
      </c>
      <c r="V33" s="106">
        <f t="shared" si="12"/>
        <v>0</v>
      </c>
    </row>
    <row r="34" spans="2:23" ht="15.75" x14ac:dyDescent="0.25">
      <c r="C34" s="104"/>
      <c r="D34" s="107"/>
      <c r="E34" s="103" t="s">
        <v>39</v>
      </c>
      <c r="F34" s="106"/>
      <c r="G34" s="106"/>
      <c r="H34" s="106"/>
      <c r="I34" s="147">
        <f t="shared" si="8"/>
        <v>0</v>
      </c>
      <c r="J34" s="106"/>
      <c r="K34" s="106"/>
      <c r="L34" s="106">
        <v>95000</v>
      </c>
      <c r="M34" s="148">
        <f t="shared" si="9"/>
        <v>95000</v>
      </c>
      <c r="N34" s="106"/>
      <c r="O34" s="106">
        <v>736000</v>
      </c>
      <c r="P34" s="106"/>
      <c r="Q34" s="186">
        <f t="shared" si="10"/>
        <v>736000</v>
      </c>
      <c r="R34" s="106"/>
      <c r="S34" s="106"/>
      <c r="T34" s="106"/>
      <c r="U34" s="145">
        <f t="shared" si="23"/>
        <v>0</v>
      </c>
      <c r="V34" s="106">
        <f t="shared" si="12"/>
        <v>831000</v>
      </c>
    </row>
    <row r="35" spans="2:23" ht="15.75" x14ac:dyDescent="0.25">
      <c r="C35" s="104"/>
      <c r="D35" s="107"/>
      <c r="E35" s="103" t="s">
        <v>40</v>
      </c>
      <c r="F35" s="106">
        <v>18000</v>
      </c>
      <c r="G35" s="106">
        <v>0</v>
      </c>
      <c r="H35" s="106">
        <v>24000</v>
      </c>
      <c r="I35" s="147">
        <f t="shared" si="8"/>
        <v>42000</v>
      </c>
      <c r="J35" s="106">
        <v>18000</v>
      </c>
      <c r="K35" s="106">
        <v>30000</v>
      </c>
      <c r="L35" s="106"/>
      <c r="M35" s="148">
        <f t="shared" si="9"/>
        <v>48000</v>
      </c>
      <c r="N35" s="106">
        <v>12000</v>
      </c>
      <c r="O35" s="106">
        <v>6000</v>
      </c>
      <c r="P35" s="106">
        <v>18000</v>
      </c>
      <c r="Q35" s="186">
        <f t="shared" si="10"/>
        <v>36000</v>
      </c>
      <c r="R35" s="106"/>
      <c r="S35" s="106"/>
      <c r="T35" s="106"/>
      <c r="U35" s="145">
        <f t="shared" si="23"/>
        <v>0</v>
      </c>
      <c r="V35" s="106">
        <f t="shared" si="12"/>
        <v>126000</v>
      </c>
    </row>
    <row r="36" spans="2:23" s="3" customFormat="1" ht="15.75" x14ac:dyDescent="0.25">
      <c r="B36" s="4"/>
      <c r="C36" s="104"/>
      <c r="D36" s="107"/>
      <c r="E36" s="103" t="s">
        <v>41</v>
      </c>
      <c r="F36" s="106"/>
      <c r="G36" s="106"/>
      <c r="H36" s="106"/>
      <c r="I36" s="147">
        <f t="shared" si="8"/>
        <v>0</v>
      </c>
      <c r="J36" s="106"/>
      <c r="K36" s="106"/>
      <c r="L36" s="106"/>
      <c r="M36" s="148">
        <f t="shared" si="9"/>
        <v>0</v>
      </c>
      <c r="N36" s="106"/>
      <c r="O36" s="106"/>
      <c r="P36" s="106"/>
      <c r="Q36" s="186">
        <f t="shared" si="10"/>
        <v>0</v>
      </c>
      <c r="R36" s="106"/>
      <c r="S36" s="106"/>
      <c r="T36" s="106"/>
      <c r="U36" s="145">
        <f t="shared" si="23"/>
        <v>0</v>
      </c>
      <c r="V36" s="106">
        <f t="shared" si="12"/>
        <v>0</v>
      </c>
      <c r="W36" s="210"/>
    </row>
    <row r="37" spans="2:23" ht="15.75" x14ac:dyDescent="0.25">
      <c r="C37" s="104"/>
      <c r="D37" s="107"/>
      <c r="E37" s="103" t="s">
        <v>42</v>
      </c>
      <c r="F37" s="106"/>
      <c r="G37" s="106"/>
      <c r="H37" s="106"/>
      <c r="I37" s="147">
        <f t="shared" si="8"/>
        <v>0</v>
      </c>
      <c r="J37" s="106"/>
      <c r="K37" s="106"/>
      <c r="L37" s="106"/>
      <c r="M37" s="148">
        <f t="shared" si="9"/>
        <v>0</v>
      </c>
      <c r="N37" s="106"/>
      <c r="O37" s="106"/>
      <c r="P37" s="106"/>
      <c r="Q37" s="186">
        <f t="shared" si="10"/>
        <v>0</v>
      </c>
      <c r="R37" s="106"/>
      <c r="S37" s="106"/>
      <c r="T37" s="106"/>
      <c r="U37" s="145">
        <f t="shared" si="23"/>
        <v>0</v>
      </c>
      <c r="V37" s="106">
        <f t="shared" si="12"/>
        <v>0</v>
      </c>
    </row>
    <row r="38" spans="2:23" ht="15.75" x14ac:dyDescent="0.25">
      <c r="C38" s="104"/>
      <c r="D38" s="107"/>
      <c r="E38" s="103" t="s">
        <v>43</v>
      </c>
      <c r="F38" s="106"/>
      <c r="G38" s="106"/>
      <c r="H38" s="106"/>
      <c r="I38" s="147">
        <f t="shared" si="8"/>
        <v>0</v>
      </c>
      <c r="J38" s="106"/>
      <c r="K38" s="106"/>
      <c r="L38" s="106"/>
      <c r="M38" s="148">
        <f t="shared" si="9"/>
        <v>0</v>
      </c>
      <c r="N38" s="106"/>
      <c r="O38" s="106"/>
      <c r="P38" s="106"/>
      <c r="Q38" s="186">
        <f t="shared" si="10"/>
        <v>0</v>
      </c>
      <c r="R38" s="106"/>
      <c r="S38" s="106"/>
      <c r="T38" s="106"/>
      <c r="U38" s="145">
        <f t="shared" si="23"/>
        <v>0</v>
      </c>
      <c r="V38" s="106">
        <f t="shared" si="12"/>
        <v>0</v>
      </c>
    </row>
    <row r="39" spans="2:23" ht="15.75" x14ac:dyDescent="0.25">
      <c r="C39" s="104"/>
      <c r="D39" s="111"/>
      <c r="E39" s="103" t="s">
        <v>44</v>
      </c>
      <c r="F39" s="106"/>
      <c r="G39" s="106"/>
      <c r="H39" s="106"/>
      <c r="I39" s="147">
        <f t="shared" si="8"/>
        <v>0</v>
      </c>
      <c r="J39" s="106"/>
      <c r="K39" s="106"/>
      <c r="L39" s="106"/>
      <c r="M39" s="148">
        <f t="shared" si="9"/>
        <v>0</v>
      </c>
      <c r="N39" s="106"/>
      <c r="O39" s="106"/>
      <c r="P39" s="106"/>
      <c r="Q39" s="186">
        <f t="shared" si="10"/>
        <v>0</v>
      </c>
      <c r="R39" s="106"/>
      <c r="S39" s="106"/>
      <c r="T39" s="106"/>
      <c r="U39" s="145">
        <f t="shared" si="23"/>
        <v>0</v>
      </c>
      <c r="V39" s="106">
        <f t="shared" si="12"/>
        <v>0</v>
      </c>
    </row>
    <row r="40" spans="2:23" ht="15.75" x14ac:dyDescent="0.25">
      <c r="C40" s="104"/>
      <c r="D40" s="128" t="s">
        <v>9</v>
      </c>
      <c r="E40" s="129"/>
      <c r="F40" s="130">
        <f>SUM(F41:F46)</f>
        <v>0</v>
      </c>
      <c r="G40" s="130">
        <f t="shared" ref="G40:H40" si="24">SUM(G41:G46)</f>
        <v>60</v>
      </c>
      <c r="H40" s="130">
        <f t="shared" si="24"/>
        <v>685</v>
      </c>
      <c r="I40" s="130">
        <f>SUM(I41:I46)</f>
        <v>745</v>
      </c>
      <c r="J40" s="130">
        <f t="shared" ref="J40" si="25">SUM(J41:J46)</f>
        <v>3125</v>
      </c>
      <c r="K40" s="130">
        <f t="shared" ref="K40:L40" si="26">SUM(K41:K46)</f>
        <v>0</v>
      </c>
      <c r="L40" s="130">
        <f t="shared" si="26"/>
        <v>15</v>
      </c>
      <c r="M40" s="130">
        <f>SUM(M41:M46)</f>
        <v>3140</v>
      </c>
      <c r="N40" s="130">
        <f t="shared" ref="N40" si="27">SUM(N41:N46)</f>
        <v>0</v>
      </c>
      <c r="O40" s="130">
        <f t="shared" ref="O40" si="28">SUM(O41:O46)</f>
        <v>50</v>
      </c>
      <c r="P40" s="130">
        <f t="shared" ref="P40" si="29">SUM(P41:P46)</f>
        <v>500</v>
      </c>
      <c r="Q40" s="130">
        <f>SUM(Q41:Q46)</f>
        <v>550</v>
      </c>
      <c r="R40" s="130">
        <f t="shared" ref="R40" si="30">SUM(R41:R46)</f>
        <v>0</v>
      </c>
      <c r="S40" s="130">
        <f t="shared" ref="S40" si="31">SUM(S41:S46)</f>
        <v>0</v>
      </c>
      <c r="T40" s="130">
        <f t="shared" ref="T40" si="32">SUM(T41:T46)</f>
        <v>0</v>
      </c>
      <c r="U40" s="130">
        <f>SUM(U41:U46)</f>
        <v>0</v>
      </c>
      <c r="V40" s="130">
        <f>SUM(I40+M40+Q40+U40)</f>
        <v>4435</v>
      </c>
    </row>
    <row r="41" spans="2:23" ht="15.75" x14ac:dyDescent="0.25">
      <c r="C41" s="104"/>
      <c r="D41" s="105"/>
      <c r="E41" s="103" t="s">
        <v>113</v>
      </c>
      <c r="F41" s="102"/>
      <c r="G41" s="102"/>
      <c r="H41" s="102"/>
      <c r="I41" s="147">
        <f t="shared" si="8"/>
        <v>0</v>
      </c>
      <c r="J41" s="102"/>
      <c r="K41" s="102"/>
      <c r="L41" s="102"/>
      <c r="M41" s="148">
        <f t="shared" si="9"/>
        <v>0</v>
      </c>
      <c r="N41" s="102"/>
      <c r="O41" s="102"/>
      <c r="P41" s="102"/>
      <c r="Q41" s="186">
        <f t="shared" si="10"/>
        <v>0</v>
      </c>
      <c r="R41" s="102"/>
      <c r="S41" s="102"/>
      <c r="T41" s="102"/>
      <c r="U41" s="145">
        <f t="shared" si="23"/>
        <v>0</v>
      </c>
      <c r="V41" s="106">
        <f t="shared" si="12"/>
        <v>0</v>
      </c>
    </row>
    <row r="42" spans="2:23" s="3" customFormat="1" ht="15.75" x14ac:dyDescent="0.25">
      <c r="B42" s="4"/>
      <c r="C42" s="104"/>
      <c r="D42" s="105"/>
      <c r="E42" s="103" t="s">
        <v>45</v>
      </c>
      <c r="F42" s="106"/>
      <c r="G42" s="106">
        <v>60</v>
      </c>
      <c r="H42" s="106">
        <v>685</v>
      </c>
      <c r="I42" s="147">
        <f t="shared" si="8"/>
        <v>745</v>
      </c>
      <c r="J42" s="106">
        <v>3125</v>
      </c>
      <c r="K42" s="106"/>
      <c r="L42" s="106">
        <v>15</v>
      </c>
      <c r="M42" s="148">
        <f t="shared" si="9"/>
        <v>3140</v>
      </c>
      <c r="N42" s="106"/>
      <c r="O42" s="106">
        <v>50</v>
      </c>
      <c r="P42" s="106"/>
      <c r="Q42" s="186">
        <f t="shared" si="10"/>
        <v>50</v>
      </c>
      <c r="R42" s="106"/>
      <c r="S42" s="106"/>
      <c r="T42" s="106"/>
      <c r="U42" s="145">
        <f t="shared" si="23"/>
        <v>0</v>
      </c>
      <c r="V42" s="106">
        <f t="shared" si="12"/>
        <v>3935</v>
      </c>
      <c r="W42" s="4"/>
    </row>
    <row r="43" spans="2:23" ht="15.75" x14ac:dyDescent="0.25">
      <c r="C43" s="104"/>
      <c r="D43" s="107"/>
      <c r="E43" s="103" t="s">
        <v>46</v>
      </c>
      <c r="F43" s="102"/>
      <c r="G43" s="102"/>
      <c r="H43" s="102"/>
      <c r="I43" s="147">
        <f t="shared" si="8"/>
        <v>0</v>
      </c>
      <c r="J43" s="102"/>
      <c r="K43" s="102"/>
      <c r="L43" s="102"/>
      <c r="M43" s="148">
        <f t="shared" si="9"/>
        <v>0</v>
      </c>
      <c r="N43" s="102"/>
      <c r="O43" s="102"/>
      <c r="P43" s="102"/>
      <c r="Q43" s="186">
        <f t="shared" si="10"/>
        <v>0</v>
      </c>
      <c r="R43" s="102"/>
      <c r="S43" s="102"/>
      <c r="T43" s="102"/>
      <c r="U43" s="145">
        <f t="shared" si="23"/>
        <v>0</v>
      </c>
      <c r="V43" s="106">
        <f t="shared" si="12"/>
        <v>0</v>
      </c>
    </row>
    <row r="44" spans="2:23" ht="15.75" x14ac:dyDescent="0.25">
      <c r="C44" s="104"/>
      <c r="D44" s="107"/>
      <c r="E44" s="103" t="s">
        <v>47</v>
      </c>
      <c r="F44" s="106"/>
      <c r="G44" s="106"/>
      <c r="H44" s="106"/>
      <c r="I44" s="147">
        <f t="shared" si="8"/>
        <v>0</v>
      </c>
      <c r="J44" s="106"/>
      <c r="K44" s="106"/>
      <c r="L44" s="106"/>
      <c r="M44" s="148">
        <f t="shared" si="9"/>
        <v>0</v>
      </c>
      <c r="N44" s="106"/>
      <c r="O44" s="106"/>
      <c r="P44" s="106"/>
      <c r="Q44" s="186">
        <f t="shared" si="10"/>
        <v>0</v>
      </c>
      <c r="R44" s="106"/>
      <c r="S44" s="106"/>
      <c r="T44" s="106"/>
      <c r="U44" s="145">
        <f t="shared" si="23"/>
        <v>0</v>
      </c>
      <c r="V44" s="106">
        <f t="shared" si="12"/>
        <v>0</v>
      </c>
    </row>
    <row r="45" spans="2:23" ht="15.75" x14ac:dyDescent="0.25">
      <c r="C45" s="104"/>
      <c r="D45" s="107"/>
      <c r="E45" s="103" t="s">
        <v>48</v>
      </c>
      <c r="F45" s="106"/>
      <c r="G45" s="106"/>
      <c r="H45" s="106"/>
      <c r="I45" s="147">
        <f t="shared" ref="I45" si="33">SUM(F45:H45)</f>
        <v>0</v>
      </c>
      <c r="J45" s="106"/>
      <c r="K45" s="106"/>
      <c r="L45" s="106"/>
      <c r="M45" s="148">
        <f t="shared" ref="M45" si="34">SUM(J45:L45)</f>
        <v>0</v>
      </c>
      <c r="N45" s="106"/>
      <c r="O45" s="106"/>
      <c r="P45" s="106"/>
      <c r="Q45" s="186">
        <f t="shared" ref="Q45" si="35">SUM(N45:P45)</f>
        <v>0</v>
      </c>
      <c r="R45" s="106"/>
      <c r="S45" s="106"/>
      <c r="T45" s="106"/>
      <c r="U45" s="145">
        <f t="shared" ref="U45" si="36">SUM(R45:T45)</f>
        <v>0</v>
      </c>
      <c r="V45" s="106">
        <f t="shared" ref="V45" si="37">SUM(U45+Q45+M45+I45)</f>
        <v>0</v>
      </c>
    </row>
    <row r="46" spans="2:23" ht="15.75" x14ac:dyDescent="0.25">
      <c r="C46" s="104"/>
      <c r="D46" s="111"/>
      <c r="E46" s="103" t="s">
        <v>238</v>
      </c>
      <c r="F46" s="106"/>
      <c r="G46" s="106"/>
      <c r="H46" s="106"/>
      <c r="I46" s="147">
        <f t="shared" si="8"/>
        <v>0</v>
      </c>
      <c r="J46" s="106"/>
      <c r="K46" s="106"/>
      <c r="L46" s="106"/>
      <c r="M46" s="148">
        <f t="shared" si="9"/>
        <v>0</v>
      </c>
      <c r="N46" s="106"/>
      <c r="O46" s="106"/>
      <c r="P46" s="106">
        <v>500</v>
      </c>
      <c r="Q46" s="186">
        <f t="shared" si="10"/>
        <v>500</v>
      </c>
      <c r="R46" s="106"/>
      <c r="S46" s="106"/>
      <c r="T46" s="106"/>
      <c r="U46" s="145">
        <f t="shared" si="23"/>
        <v>0</v>
      </c>
      <c r="V46" s="106">
        <f t="shared" si="12"/>
        <v>500</v>
      </c>
    </row>
    <row r="47" spans="2:23" ht="15.75" x14ac:dyDescent="0.25">
      <c r="C47" s="104"/>
      <c r="D47" s="131" t="s">
        <v>49</v>
      </c>
      <c r="E47" s="131"/>
      <c r="F47" s="132">
        <f>SUM(F48:F50)</f>
        <v>0</v>
      </c>
      <c r="G47" s="132">
        <f t="shared" ref="G47:H47" si="38">SUM(G48:G50)</f>
        <v>0</v>
      </c>
      <c r="H47" s="132">
        <f t="shared" si="38"/>
        <v>0</v>
      </c>
      <c r="I47" s="121">
        <f>SUM(I48:I50)</f>
        <v>0</v>
      </c>
      <c r="J47" s="132">
        <f t="shared" ref="J47" si="39">SUM(J48:J50)</f>
        <v>0</v>
      </c>
      <c r="K47" s="132">
        <f t="shared" ref="K47" si="40">SUM(K48:K50)</f>
        <v>0</v>
      </c>
      <c r="L47" s="132">
        <f t="shared" ref="L47" si="41">SUM(L48:L50)</f>
        <v>0</v>
      </c>
      <c r="M47" s="132">
        <f>SUM(M48:M50)</f>
        <v>0</v>
      </c>
      <c r="N47" s="132">
        <f t="shared" ref="N47:P47" si="42">SUM(N48:N50)</f>
        <v>0</v>
      </c>
      <c r="O47" s="132">
        <f t="shared" si="42"/>
        <v>0</v>
      </c>
      <c r="P47" s="132">
        <f t="shared" si="42"/>
        <v>0</v>
      </c>
      <c r="Q47" s="132">
        <f>SUM(Q48:Q50)</f>
        <v>0</v>
      </c>
      <c r="R47" s="132">
        <f>SUM(R48:R50)</f>
        <v>0</v>
      </c>
      <c r="S47" s="132">
        <f t="shared" ref="S47:T47" si="43">SUM(S48:S50)</f>
        <v>0</v>
      </c>
      <c r="T47" s="132">
        <f t="shared" si="43"/>
        <v>0</v>
      </c>
      <c r="U47" s="132">
        <f>SUM(U48:U50)</f>
        <v>0</v>
      </c>
      <c r="V47" s="132">
        <f>SUM(I47+M47+Q47+U47)</f>
        <v>0</v>
      </c>
    </row>
    <row r="48" spans="2:23" ht="15.75" x14ac:dyDescent="0.25">
      <c r="C48" s="104"/>
      <c r="D48" s="105"/>
      <c r="E48" s="103" t="s">
        <v>50</v>
      </c>
      <c r="F48" s="106"/>
      <c r="G48" s="106"/>
      <c r="H48" s="106"/>
      <c r="I48" s="147">
        <f t="shared" si="8"/>
        <v>0</v>
      </c>
      <c r="J48" s="106"/>
      <c r="K48" s="106"/>
      <c r="L48" s="106"/>
      <c r="M48" s="148">
        <f t="shared" si="9"/>
        <v>0</v>
      </c>
      <c r="N48" s="106"/>
      <c r="O48" s="106"/>
      <c r="P48" s="106"/>
      <c r="Q48" s="186">
        <f t="shared" si="10"/>
        <v>0</v>
      </c>
      <c r="R48" s="106"/>
      <c r="S48" s="106"/>
      <c r="T48" s="106"/>
      <c r="U48" s="145">
        <f t="shared" si="23"/>
        <v>0</v>
      </c>
      <c r="V48" s="106">
        <f t="shared" si="12"/>
        <v>0</v>
      </c>
    </row>
    <row r="49" spans="2:23" ht="15.75" x14ac:dyDescent="0.25">
      <c r="C49" s="104"/>
      <c r="D49" s="107"/>
      <c r="E49" s="103" t="s">
        <v>51</v>
      </c>
      <c r="F49" s="106"/>
      <c r="G49" s="106"/>
      <c r="H49" s="106"/>
      <c r="I49" s="147">
        <f t="shared" si="8"/>
        <v>0</v>
      </c>
      <c r="J49" s="106"/>
      <c r="K49" s="106"/>
      <c r="L49" s="106"/>
      <c r="M49" s="148">
        <f t="shared" si="9"/>
        <v>0</v>
      </c>
      <c r="N49" s="106"/>
      <c r="O49" s="106"/>
      <c r="P49" s="106"/>
      <c r="Q49" s="186">
        <f t="shared" si="10"/>
        <v>0</v>
      </c>
      <c r="R49" s="106"/>
      <c r="S49" s="106"/>
      <c r="T49" s="106"/>
      <c r="U49" s="145">
        <f t="shared" si="23"/>
        <v>0</v>
      </c>
      <c r="V49" s="106">
        <f t="shared" si="12"/>
        <v>0</v>
      </c>
    </row>
    <row r="50" spans="2:23" ht="15.75" x14ac:dyDescent="0.25">
      <c r="C50" s="104"/>
      <c r="D50" s="111"/>
      <c r="E50" s="103" t="s">
        <v>52</v>
      </c>
      <c r="F50" s="106"/>
      <c r="G50" s="106"/>
      <c r="H50" s="106"/>
      <c r="I50" s="147">
        <f t="shared" si="8"/>
        <v>0</v>
      </c>
      <c r="J50" s="106"/>
      <c r="K50" s="106"/>
      <c r="L50" s="106"/>
      <c r="M50" s="148">
        <f t="shared" si="9"/>
        <v>0</v>
      </c>
      <c r="N50" s="106"/>
      <c r="O50" s="106"/>
      <c r="P50" s="106"/>
      <c r="Q50" s="186">
        <f t="shared" si="10"/>
        <v>0</v>
      </c>
      <c r="R50" s="106"/>
      <c r="S50" s="106"/>
      <c r="T50" s="106"/>
      <c r="U50" s="145">
        <f t="shared" si="23"/>
        <v>0</v>
      </c>
      <c r="V50" s="106">
        <f t="shared" si="12"/>
        <v>0</v>
      </c>
    </row>
    <row r="51" spans="2:23" ht="15.75" x14ac:dyDescent="0.25">
      <c r="C51" s="104"/>
      <c r="D51" s="128" t="s">
        <v>53</v>
      </c>
      <c r="E51" s="129"/>
      <c r="F51" s="130">
        <v>0</v>
      </c>
      <c r="G51" s="130"/>
      <c r="H51" s="130"/>
      <c r="I51" s="130">
        <f>SUM(F51:H51)</f>
        <v>0</v>
      </c>
      <c r="J51" s="130"/>
      <c r="K51" s="130"/>
      <c r="L51" s="130"/>
      <c r="M51" s="130">
        <f>SUM(J51:L51)</f>
        <v>0</v>
      </c>
      <c r="N51" s="130"/>
      <c r="O51" s="130"/>
      <c r="P51" s="130"/>
      <c r="Q51" s="130">
        <f>SUM(N51:P51)</f>
        <v>0</v>
      </c>
      <c r="R51" s="130"/>
      <c r="S51" s="130"/>
      <c r="T51" s="130"/>
      <c r="U51" s="130">
        <f>SUM(R51:T51)</f>
        <v>0</v>
      </c>
      <c r="V51" s="130">
        <f>SUM(I51+M51+Q51+U51)</f>
        <v>0</v>
      </c>
    </row>
    <row r="52" spans="2:23" ht="15.75" x14ac:dyDescent="0.25">
      <c r="C52" s="113"/>
      <c r="D52" s="135" t="s">
        <v>57</v>
      </c>
      <c r="E52" s="133"/>
      <c r="F52" s="134">
        <v>0</v>
      </c>
      <c r="G52" s="134"/>
      <c r="H52" s="134"/>
      <c r="I52" s="134">
        <f>SUM(F52:H52)</f>
        <v>0</v>
      </c>
      <c r="J52" s="134"/>
      <c r="K52" s="134"/>
      <c r="L52" s="134"/>
      <c r="M52" s="134">
        <f>SUM(J52:L52)</f>
        <v>0</v>
      </c>
      <c r="N52" s="134"/>
      <c r="O52" s="134">
        <v>8533</v>
      </c>
      <c r="P52" s="134"/>
      <c r="Q52" s="134">
        <f>SUM(N52:P52)</f>
        <v>8533</v>
      </c>
      <c r="R52" s="134"/>
      <c r="S52" s="134"/>
      <c r="T52" s="134"/>
      <c r="U52" s="134">
        <f>SUM(R52:T52)</f>
        <v>0</v>
      </c>
      <c r="V52" s="134">
        <f>SUM(I52+M52+Q52+U52)</f>
        <v>8533</v>
      </c>
    </row>
    <row r="53" spans="2:23" ht="15.75" x14ac:dyDescent="0.25">
      <c r="C53" s="137" t="s">
        <v>10</v>
      </c>
      <c r="D53" s="138"/>
      <c r="E53" s="139"/>
      <c r="F53" s="137">
        <f>F12+F13+F29+F40+F47+F51+F52</f>
        <v>162900</v>
      </c>
      <c r="G53" s="137">
        <f t="shared" ref="G53:H53" si="44">G12+G13+G29+G40+G47+G51+G52</f>
        <v>157410</v>
      </c>
      <c r="H53" s="137">
        <f t="shared" si="44"/>
        <v>211435</v>
      </c>
      <c r="I53" s="137">
        <f>SUM(I13+I29+I40+I47+I51+I52)</f>
        <v>531745</v>
      </c>
      <c r="J53" s="137">
        <f>J12+J13+J29+J40+J47+J51+J52</f>
        <v>210625</v>
      </c>
      <c r="K53" s="137">
        <f t="shared" ref="K53" si="45">K12+K13+K29+K40+K47+K51+K52</f>
        <v>211100</v>
      </c>
      <c r="L53" s="137">
        <f t="shared" ref="L53" si="46">L12+L13+L29+L40+L47+L51+L52</f>
        <v>1082095</v>
      </c>
      <c r="M53" s="137">
        <f>SUM(M13+M29+M40+M47+M51+M52)</f>
        <v>1503820</v>
      </c>
      <c r="N53" s="137">
        <f t="shared" ref="N53" si="47">N12+N13+N29+N40+N47+N51+N52</f>
        <v>159550</v>
      </c>
      <c r="O53" s="137">
        <f t="shared" ref="O53" si="48">O12+O13+O29+O40+O47+O51+O52</f>
        <v>915783</v>
      </c>
      <c r="P53" s="137">
        <f t="shared" ref="P53" si="49">P12+P13+P29+P40+P47+P51+P52</f>
        <v>180200</v>
      </c>
      <c r="Q53" s="137">
        <f>SUM(Q13+Q29+Q40+Q47+Q51+Q52)</f>
        <v>1255533</v>
      </c>
      <c r="R53" s="137"/>
      <c r="S53" s="137"/>
      <c r="T53" s="137"/>
      <c r="U53" s="137">
        <f>SUM(U13+U29+U40+U47+U51+U52)</f>
        <v>0</v>
      </c>
      <c r="V53" s="207">
        <f>SUM(I53+M53+Q53+U53)</f>
        <v>3291098</v>
      </c>
    </row>
    <row r="54" spans="2:23" ht="15.75" x14ac:dyDescent="0.25">
      <c r="C54" s="127" t="s">
        <v>11</v>
      </c>
      <c r="D54" s="126"/>
      <c r="E54" s="208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</row>
    <row r="55" spans="2:23" ht="15.75" x14ac:dyDescent="0.25">
      <c r="C55" s="101"/>
      <c r="D55" s="112" t="s">
        <v>6</v>
      </c>
      <c r="E55" s="103"/>
      <c r="F55" s="106">
        <v>0</v>
      </c>
      <c r="G55" s="106"/>
      <c r="H55" s="106"/>
      <c r="I55" s="147">
        <f t="shared" ref="I55:I61" si="50">SUM(F55:H55)</f>
        <v>0</v>
      </c>
      <c r="J55" s="106"/>
      <c r="K55" s="106"/>
      <c r="L55" s="106"/>
      <c r="M55" s="148">
        <f t="shared" ref="M55:M61" si="51">SUM(J55:L55)</f>
        <v>0</v>
      </c>
      <c r="N55" s="106"/>
      <c r="O55" s="106"/>
      <c r="P55" s="106"/>
      <c r="Q55" s="186">
        <f t="shared" ref="Q55:Q61" si="52">SUM(N55:P55)</f>
        <v>0</v>
      </c>
      <c r="R55" s="106"/>
      <c r="S55" s="106"/>
      <c r="T55" s="106"/>
      <c r="U55" s="145">
        <f t="shared" ref="U55:U61" si="53">SUM(R55:T55)</f>
        <v>0</v>
      </c>
      <c r="V55" s="106">
        <f t="shared" ref="V55:V61" si="54">SUM(U55+Q55+M55+I55)</f>
        <v>0</v>
      </c>
    </row>
    <row r="56" spans="2:23" ht="15.75" x14ac:dyDescent="0.25">
      <c r="C56" s="104"/>
      <c r="D56" s="112" t="s">
        <v>20</v>
      </c>
      <c r="E56" s="103"/>
      <c r="F56" s="106">
        <v>0</v>
      </c>
      <c r="G56" s="106"/>
      <c r="H56" s="106"/>
      <c r="I56" s="147">
        <f t="shared" si="50"/>
        <v>0</v>
      </c>
      <c r="J56" s="106"/>
      <c r="K56" s="106"/>
      <c r="L56" s="106"/>
      <c r="M56" s="148">
        <f t="shared" si="51"/>
        <v>0</v>
      </c>
      <c r="N56" s="106"/>
      <c r="O56" s="106"/>
      <c r="P56" s="106"/>
      <c r="Q56" s="186">
        <f t="shared" si="52"/>
        <v>0</v>
      </c>
      <c r="R56" s="106"/>
      <c r="S56" s="106"/>
      <c r="T56" s="106"/>
      <c r="U56" s="145">
        <f t="shared" si="53"/>
        <v>0</v>
      </c>
      <c r="V56" s="106">
        <f t="shared" si="54"/>
        <v>0</v>
      </c>
    </row>
    <row r="57" spans="2:23" ht="15.75" x14ac:dyDescent="0.25">
      <c r="C57" s="104"/>
      <c r="D57" s="112" t="s">
        <v>34</v>
      </c>
      <c r="E57" s="103"/>
      <c r="F57" s="106">
        <v>0</v>
      </c>
      <c r="G57" s="106"/>
      <c r="H57" s="106"/>
      <c r="I57" s="147">
        <f t="shared" si="50"/>
        <v>0</v>
      </c>
      <c r="J57" s="106"/>
      <c r="K57" s="106"/>
      <c r="L57" s="106"/>
      <c r="M57" s="148">
        <f t="shared" si="51"/>
        <v>0</v>
      </c>
      <c r="N57" s="106"/>
      <c r="O57" s="106"/>
      <c r="P57" s="106"/>
      <c r="Q57" s="186">
        <f t="shared" si="52"/>
        <v>0</v>
      </c>
      <c r="R57" s="106"/>
      <c r="S57" s="106"/>
      <c r="T57" s="106"/>
      <c r="U57" s="145">
        <f t="shared" si="53"/>
        <v>0</v>
      </c>
      <c r="V57" s="106">
        <f t="shared" si="54"/>
        <v>0</v>
      </c>
    </row>
    <row r="58" spans="2:23" ht="15.75" x14ac:dyDescent="0.25">
      <c r="C58" s="104"/>
      <c r="D58" s="112" t="s">
        <v>9</v>
      </c>
      <c r="E58" s="103"/>
      <c r="F58" s="106">
        <v>0</v>
      </c>
      <c r="G58" s="106"/>
      <c r="H58" s="106"/>
      <c r="I58" s="147">
        <f t="shared" si="50"/>
        <v>0</v>
      </c>
      <c r="J58" s="106"/>
      <c r="K58" s="106"/>
      <c r="L58" s="106"/>
      <c r="M58" s="148">
        <f t="shared" si="51"/>
        <v>0</v>
      </c>
      <c r="N58" s="106"/>
      <c r="O58" s="106"/>
      <c r="P58" s="106"/>
      <c r="Q58" s="186">
        <f t="shared" si="52"/>
        <v>0</v>
      </c>
      <c r="R58" s="106"/>
      <c r="S58" s="106"/>
      <c r="T58" s="106"/>
      <c r="U58" s="145">
        <f t="shared" si="53"/>
        <v>0</v>
      </c>
      <c r="V58" s="106">
        <f t="shared" si="54"/>
        <v>0</v>
      </c>
    </row>
    <row r="59" spans="2:23" ht="15.75" x14ac:dyDescent="0.25">
      <c r="C59" s="104"/>
      <c r="D59" s="112" t="s">
        <v>49</v>
      </c>
      <c r="E59" s="103"/>
      <c r="F59" s="106">
        <v>0</v>
      </c>
      <c r="G59" s="106"/>
      <c r="H59" s="106"/>
      <c r="I59" s="147">
        <f t="shared" si="50"/>
        <v>0</v>
      </c>
      <c r="J59" s="106"/>
      <c r="K59" s="106"/>
      <c r="L59" s="106"/>
      <c r="M59" s="148">
        <f t="shared" si="51"/>
        <v>0</v>
      </c>
      <c r="N59" s="106"/>
      <c r="O59" s="106"/>
      <c r="P59" s="106"/>
      <c r="Q59" s="186">
        <f t="shared" si="52"/>
        <v>0</v>
      </c>
      <c r="R59" s="106"/>
      <c r="S59" s="106"/>
      <c r="T59" s="106"/>
      <c r="U59" s="145">
        <f t="shared" si="53"/>
        <v>0</v>
      </c>
      <c r="V59" s="106">
        <f t="shared" si="54"/>
        <v>0</v>
      </c>
    </row>
    <row r="60" spans="2:23" ht="15.75" x14ac:dyDescent="0.25">
      <c r="C60" s="104"/>
      <c r="D60" s="112" t="s">
        <v>53</v>
      </c>
      <c r="E60" s="103"/>
      <c r="F60" s="106">
        <v>0</v>
      </c>
      <c r="G60" s="106"/>
      <c r="H60" s="106"/>
      <c r="I60" s="147">
        <f t="shared" si="50"/>
        <v>0</v>
      </c>
      <c r="J60" s="106"/>
      <c r="K60" s="106"/>
      <c r="L60" s="106"/>
      <c r="M60" s="148">
        <f t="shared" si="51"/>
        <v>0</v>
      </c>
      <c r="N60" s="106"/>
      <c r="O60" s="106"/>
      <c r="P60" s="106"/>
      <c r="Q60" s="186">
        <f t="shared" si="52"/>
        <v>0</v>
      </c>
      <c r="R60" s="106"/>
      <c r="S60" s="106"/>
      <c r="T60" s="106"/>
      <c r="U60" s="145">
        <f t="shared" si="53"/>
        <v>0</v>
      </c>
      <c r="V60" s="106">
        <f t="shared" si="54"/>
        <v>0</v>
      </c>
    </row>
    <row r="61" spans="2:23" ht="15.75" x14ac:dyDescent="0.25">
      <c r="C61" s="113"/>
      <c r="D61" s="112" t="s">
        <v>57</v>
      </c>
      <c r="E61" s="103"/>
      <c r="F61" s="106">
        <v>0</v>
      </c>
      <c r="G61" s="106"/>
      <c r="H61" s="106"/>
      <c r="I61" s="147">
        <f t="shared" si="50"/>
        <v>0</v>
      </c>
      <c r="J61" s="106"/>
      <c r="K61" s="106"/>
      <c r="L61" s="106"/>
      <c r="M61" s="148">
        <f t="shared" si="51"/>
        <v>0</v>
      </c>
      <c r="N61" s="106"/>
      <c r="O61" s="106"/>
      <c r="P61" s="106"/>
      <c r="Q61" s="186">
        <f t="shared" si="52"/>
        <v>0</v>
      </c>
      <c r="R61" s="106"/>
      <c r="S61" s="106"/>
      <c r="T61" s="106"/>
      <c r="U61" s="145">
        <f t="shared" si="53"/>
        <v>0</v>
      </c>
      <c r="V61" s="106">
        <f t="shared" si="54"/>
        <v>0</v>
      </c>
    </row>
    <row r="62" spans="2:23" ht="15.75" x14ac:dyDescent="0.25">
      <c r="C62" s="127" t="s">
        <v>12</v>
      </c>
      <c r="D62" s="126"/>
      <c r="E62" s="126"/>
      <c r="F62" s="127">
        <f>SUM(F55:F61)</f>
        <v>0</v>
      </c>
      <c r="G62" s="127">
        <f t="shared" ref="G62:H62" si="55">SUM(G55:G61)</f>
        <v>0</v>
      </c>
      <c r="H62" s="127">
        <f t="shared" si="55"/>
        <v>0</v>
      </c>
      <c r="I62" s="121">
        <f>SUM(I55:I61)</f>
        <v>0</v>
      </c>
      <c r="J62" s="127">
        <f t="shared" ref="J62" si="56">SUM(J55:J61)</f>
        <v>0</v>
      </c>
      <c r="K62" s="127">
        <f t="shared" ref="K62" si="57">SUM(K55:K61)</f>
        <v>0</v>
      </c>
      <c r="L62" s="127">
        <f t="shared" ref="L62" si="58">SUM(L55:L61)</f>
        <v>0</v>
      </c>
      <c r="M62" s="121">
        <f>SUM(M55:M60)</f>
        <v>0</v>
      </c>
      <c r="N62" s="127">
        <f t="shared" ref="N62" si="59">SUM(N55:N61)</f>
        <v>0</v>
      </c>
      <c r="O62" s="127">
        <f t="shared" ref="O62" si="60">SUM(O55:O61)</f>
        <v>0</v>
      </c>
      <c r="P62" s="127">
        <f t="shared" ref="P62" si="61">SUM(P55:P61)</f>
        <v>0</v>
      </c>
      <c r="Q62" s="121">
        <f>SUM(Q55:Q60)</f>
        <v>0</v>
      </c>
      <c r="R62" s="127">
        <f t="shared" ref="R62" si="62">SUM(R55:R61)</f>
        <v>0</v>
      </c>
      <c r="S62" s="127">
        <f t="shared" ref="S62" si="63">SUM(S55:S61)</f>
        <v>0</v>
      </c>
      <c r="T62" s="127">
        <f t="shared" ref="T62" si="64">SUM(T55:T61)</f>
        <v>0</v>
      </c>
      <c r="U62" s="121">
        <f>SUM(U55:U60)</f>
        <v>0</v>
      </c>
      <c r="V62" s="127">
        <f>SUM(U62+Q62+M62+I62)</f>
        <v>0</v>
      </c>
    </row>
    <row r="63" spans="2:23" ht="15.75" x14ac:dyDescent="0.25">
      <c r="C63" s="140" t="s">
        <v>13</v>
      </c>
      <c r="D63" s="141"/>
      <c r="E63" s="142"/>
      <c r="F63" s="140">
        <f>SUM(F53+F62)</f>
        <v>162900</v>
      </c>
      <c r="G63" s="140">
        <f t="shared" ref="G63:H63" si="65">SUM(G53+G62)</f>
        <v>157410</v>
      </c>
      <c r="H63" s="140">
        <f t="shared" si="65"/>
        <v>211435</v>
      </c>
      <c r="I63" s="165">
        <f>SUM(I53+I62)</f>
        <v>531745</v>
      </c>
      <c r="J63" s="140">
        <f t="shared" ref="J63" si="66">SUM(J53+J62)</f>
        <v>210625</v>
      </c>
      <c r="K63" s="140">
        <f t="shared" ref="K63" si="67">SUM(K53+K62)</f>
        <v>211100</v>
      </c>
      <c r="L63" s="140">
        <f t="shared" ref="L63" si="68">SUM(L53+L62)</f>
        <v>1082095</v>
      </c>
      <c r="M63" s="165">
        <f>SUM(M53+M62)</f>
        <v>1503820</v>
      </c>
      <c r="N63" s="140">
        <f t="shared" ref="N63" si="69">SUM(N53+N62)</f>
        <v>159550</v>
      </c>
      <c r="O63" s="140">
        <f t="shared" ref="O63" si="70">SUM(O53+O62)</f>
        <v>915783</v>
      </c>
      <c r="P63" s="140">
        <f t="shared" ref="P63" si="71">SUM(P53+P62)</f>
        <v>180200</v>
      </c>
      <c r="Q63" s="165">
        <f>SUM(Q53+Q62)</f>
        <v>1255533</v>
      </c>
      <c r="R63" s="140">
        <f t="shared" ref="R63" si="72">SUM(R53+R62)</f>
        <v>0</v>
      </c>
      <c r="S63" s="140">
        <f t="shared" ref="S63" si="73">SUM(S53+S62)</f>
        <v>0</v>
      </c>
      <c r="T63" s="140">
        <f t="shared" ref="T63" si="74">SUM(T53+T62)</f>
        <v>0</v>
      </c>
      <c r="U63" s="165">
        <f>SUM(U54+U62)</f>
        <v>0</v>
      </c>
      <c r="V63" s="140">
        <f>SUM(V53+V62)</f>
        <v>3291098</v>
      </c>
    </row>
    <row r="64" spans="2:23" s="154" customFormat="1" ht="34.5" customHeight="1" x14ac:dyDescent="0.25">
      <c r="B64" s="150"/>
      <c r="C64" s="151"/>
      <c r="D64" s="152"/>
      <c r="E64" s="153"/>
      <c r="F64" s="151">
        <v>320</v>
      </c>
      <c r="G64" s="177">
        <v>300</v>
      </c>
      <c r="H64" s="151">
        <v>460</v>
      </c>
      <c r="I64" s="166">
        <f>SUM(F64:H64)</f>
        <v>1080</v>
      </c>
      <c r="J64" s="151">
        <v>440</v>
      </c>
      <c r="K64" s="151">
        <v>300</v>
      </c>
      <c r="L64" s="151">
        <v>620</v>
      </c>
      <c r="M64" s="177">
        <f>SUM(J64:L64)</f>
        <v>1360</v>
      </c>
      <c r="N64" s="151">
        <v>220</v>
      </c>
      <c r="O64" s="151">
        <v>460</v>
      </c>
      <c r="P64" s="151">
        <v>340</v>
      </c>
      <c r="Q64" s="187">
        <f>SUM(N64:P64)</f>
        <v>1020</v>
      </c>
      <c r="R64" s="151"/>
      <c r="S64" s="151"/>
      <c r="T64" s="151"/>
      <c r="U64" s="197">
        <f>SUM(R64:T64)</f>
        <v>0</v>
      </c>
      <c r="V64" s="212">
        <f>SUM(I64+M64+Q64+U64)</f>
        <v>3460</v>
      </c>
      <c r="W64" s="213" t="s">
        <v>240</v>
      </c>
    </row>
    <row r="65" spans="2:23" s="154" customFormat="1" ht="15.75" x14ac:dyDescent="0.25">
      <c r="B65" s="150"/>
      <c r="C65" s="151"/>
      <c r="D65" s="152"/>
      <c r="E65" s="153"/>
      <c r="F65" s="151"/>
      <c r="G65" s="151"/>
      <c r="H65" s="151"/>
      <c r="I65" s="166"/>
      <c r="J65" s="151"/>
      <c r="K65" s="151"/>
      <c r="L65" s="151"/>
      <c r="M65" s="177"/>
      <c r="N65" s="151"/>
      <c r="O65" s="151"/>
      <c r="P65" s="151"/>
      <c r="Q65" s="187"/>
      <c r="R65" s="151"/>
      <c r="S65" s="151"/>
      <c r="T65" s="151"/>
      <c r="U65" s="197"/>
      <c r="V65" s="151"/>
      <c r="W65" s="150"/>
    </row>
    <row r="66" spans="2:23" s="154" customFormat="1" ht="15.75" x14ac:dyDescent="0.25">
      <c r="B66" s="150"/>
      <c r="C66" s="151"/>
      <c r="D66" s="152"/>
      <c r="E66" s="153"/>
      <c r="F66" s="151"/>
      <c r="G66" s="151"/>
      <c r="H66" s="151"/>
      <c r="I66" s="166"/>
      <c r="J66" s="151"/>
      <c r="K66" s="151"/>
      <c r="L66" s="151">
        <v>1082095</v>
      </c>
      <c r="M66" s="177"/>
      <c r="N66" s="151"/>
      <c r="O66" s="151"/>
      <c r="P66" s="151"/>
      <c r="Q66" s="187"/>
      <c r="R66" s="151"/>
      <c r="S66" s="151"/>
      <c r="T66" s="151"/>
      <c r="U66" s="197"/>
      <c r="V66" s="151"/>
      <c r="W66" s="150"/>
    </row>
    <row r="67" spans="2:23" s="154" customFormat="1" ht="15.75" x14ac:dyDescent="0.25">
      <c r="B67" s="150"/>
      <c r="C67" s="151"/>
      <c r="D67" s="152"/>
      <c r="E67" s="153"/>
      <c r="F67" s="151"/>
      <c r="G67" s="151"/>
      <c r="H67" s="151"/>
      <c r="I67" s="166"/>
      <c r="J67" s="151"/>
      <c r="K67" s="151"/>
      <c r="L67" s="151">
        <f>SUM(L66-L63)</f>
        <v>0</v>
      </c>
      <c r="M67" s="177"/>
      <c r="N67" s="151"/>
      <c r="O67" s="151"/>
      <c r="P67" s="151"/>
      <c r="Q67" s="187"/>
      <c r="R67" s="151"/>
      <c r="S67" s="151"/>
      <c r="T67" s="151"/>
      <c r="U67" s="197"/>
      <c r="V67" s="151"/>
      <c r="W67" s="150"/>
    </row>
    <row r="68" spans="2:23" s="154" customFormat="1" ht="15.75" x14ac:dyDescent="0.25">
      <c r="B68" s="150"/>
      <c r="C68" s="151"/>
      <c r="D68" s="152"/>
      <c r="E68" s="153"/>
      <c r="F68" s="151"/>
      <c r="G68" s="151"/>
      <c r="H68" s="151"/>
      <c r="I68" s="166"/>
      <c r="J68" s="151"/>
      <c r="K68" s="151"/>
      <c r="L68" s="151"/>
      <c r="M68" s="177"/>
      <c r="N68" s="151"/>
      <c r="O68" s="151"/>
      <c r="P68" s="151"/>
      <c r="Q68" s="187"/>
      <c r="R68" s="151"/>
      <c r="S68" s="151"/>
      <c r="T68" s="151"/>
      <c r="U68" s="197"/>
      <c r="V68" s="151"/>
      <c r="W68" s="150"/>
    </row>
    <row r="69" spans="2:23" s="154" customFormat="1" ht="15.75" x14ac:dyDescent="0.25">
      <c r="B69" s="150"/>
      <c r="C69" s="151"/>
      <c r="D69" s="152"/>
      <c r="E69" s="153"/>
      <c r="F69" s="151"/>
      <c r="G69" s="151"/>
      <c r="H69" s="151"/>
      <c r="I69" s="166"/>
      <c r="J69" s="151"/>
      <c r="K69" s="151"/>
      <c r="L69" s="151"/>
      <c r="M69" s="177"/>
      <c r="N69" s="151"/>
      <c r="O69" s="151"/>
      <c r="P69" s="151"/>
      <c r="Q69" s="187"/>
      <c r="R69" s="151"/>
      <c r="S69" s="151"/>
      <c r="T69" s="151"/>
      <c r="U69" s="197"/>
      <c r="V69" s="151"/>
      <c r="W69" s="150"/>
    </row>
    <row r="70" spans="2:23" ht="15.75" x14ac:dyDescent="0.25">
      <c r="C70" s="95"/>
      <c r="D70" s="95"/>
      <c r="E70" s="114" t="s">
        <v>14</v>
      </c>
      <c r="F70" s="95"/>
      <c r="G70" s="95"/>
      <c r="H70" s="95"/>
      <c r="I70" s="163"/>
      <c r="J70" s="95"/>
      <c r="K70" s="95"/>
      <c r="L70" s="95"/>
      <c r="M70" s="175"/>
      <c r="N70" s="95"/>
      <c r="O70" s="95"/>
      <c r="P70" s="95"/>
      <c r="Q70" s="184"/>
      <c r="R70" s="95"/>
      <c r="S70" s="95"/>
      <c r="T70" s="95"/>
      <c r="U70" s="194"/>
      <c r="V70" s="95"/>
    </row>
    <row r="71" spans="2:23" s="3" customFormat="1" ht="15" x14ac:dyDescent="0.2">
      <c r="B71" s="4"/>
      <c r="C71" s="95"/>
      <c r="D71" s="95"/>
      <c r="E71" s="95"/>
      <c r="F71" s="143"/>
      <c r="G71" s="143"/>
      <c r="H71" s="143"/>
      <c r="I71" s="167"/>
      <c r="J71" s="143"/>
      <c r="K71" s="143"/>
      <c r="L71" s="143"/>
      <c r="M71" s="178"/>
      <c r="N71" s="143"/>
      <c r="O71" s="143"/>
      <c r="P71" s="143"/>
      <c r="Q71" s="188"/>
      <c r="R71" s="143"/>
      <c r="S71" s="143"/>
      <c r="T71" s="143"/>
      <c r="U71" s="198"/>
      <c r="V71" s="143"/>
      <c r="W71" s="4"/>
    </row>
    <row r="72" spans="2:23" ht="15.75" x14ac:dyDescent="0.25">
      <c r="C72" s="95"/>
      <c r="D72" s="95"/>
      <c r="E72" s="157" t="s">
        <v>6</v>
      </c>
      <c r="F72" s="158"/>
      <c r="G72" s="158"/>
      <c r="H72" s="158"/>
      <c r="I72" s="168"/>
      <c r="J72" s="158"/>
      <c r="K72" s="158"/>
      <c r="L72" s="158"/>
      <c r="M72" s="179"/>
      <c r="N72" s="158"/>
      <c r="O72" s="158"/>
      <c r="P72" s="158"/>
      <c r="Q72" s="189"/>
      <c r="R72" s="158"/>
      <c r="S72" s="158"/>
      <c r="T72" s="158"/>
      <c r="U72" s="199"/>
      <c r="V72" s="158"/>
    </row>
    <row r="73" spans="2:23" ht="15" x14ac:dyDescent="0.2">
      <c r="C73" s="95"/>
      <c r="D73" s="95"/>
      <c r="E73" s="158" t="s">
        <v>54</v>
      </c>
      <c r="F73" s="159">
        <f>F12</f>
        <v>0</v>
      </c>
      <c r="G73" s="159"/>
      <c r="H73" s="159"/>
      <c r="I73" s="169">
        <f>SUM(F73:H73)</f>
        <v>0</v>
      </c>
      <c r="J73" s="159"/>
      <c r="K73" s="159"/>
      <c r="L73" s="159"/>
      <c r="M73" s="180"/>
      <c r="N73" s="159"/>
      <c r="O73" s="159"/>
      <c r="P73" s="159"/>
      <c r="Q73" s="190"/>
      <c r="R73" s="159"/>
      <c r="S73" s="159"/>
      <c r="T73" s="159"/>
      <c r="U73" s="200"/>
      <c r="V73" s="159"/>
    </row>
    <row r="74" spans="2:23" ht="15" x14ac:dyDescent="0.2">
      <c r="C74" s="95"/>
      <c r="D74" s="95"/>
      <c r="E74" s="158" t="s">
        <v>55</v>
      </c>
      <c r="F74" s="159">
        <f>F55</f>
        <v>0</v>
      </c>
      <c r="G74" s="159"/>
      <c r="H74" s="159"/>
      <c r="I74" s="169">
        <f t="shared" ref="I74:I75" si="75">SUM(F74:H74)</f>
        <v>0</v>
      </c>
      <c r="J74" s="159"/>
      <c r="K74" s="159"/>
      <c r="L74" s="159"/>
      <c r="M74" s="180"/>
      <c r="N74" s="159"/>
      <c r="O74" s="159"/>
      <c r="P74" s="159"/>
      <c r="Q74" s="190"/>
      <c r="R74" s="159"/>
      <c r="S74" s="159"/>
      <c r="T74" s="159"/>
      <c r="U74" s="200"/>
      <c r="V74" s="159"/>
    </row>
    <row r="75" spans="2:23" ht="15.75" x14ac:dyDescent="0.25">
      <c r="C75" s="95"/>
      <c r="D75" s="95"/>
      <c r="E75" s="157" t="s">
        <v>56</v>
      </c>
      <c r="F75" s="159">
        <f>F73+F74</f>
        <v>0</v>
      </c>
      <c r="G75" s="159"/>
      <c r="H75" s="159"/>
      <c r="I75" s="169">
        <f t="shared" si="75"/>
        <v>0</v>
      </c>
      <c r="J75" s="159"/>
      <c r="K75" s="159"/>
      <c r="L75" s="159"/>
      <c r="M75" s="180"/>
      <c r="N75" s="159"/>
      <c r="O75" s="159"/>
      <c r="P75" s="159"/>
      <c r="Q75" s="190"/>
      <c r="R75" s="159"/>
      <c r="S75" s="159"/>
      <c r="T75" s="159"/>
      <c r="U75" s="200"/>
      <c r="V75" s="159"/>
    </row>
    <row r="76" spans="2:23" ht="15.75" x14ac:dyDescent="0.25">
      <c r="C76" s="95"/>
      <c r="D76" s="95"/>
      <c r="E76" s="157" t="s">
        <v>20</v>
      </c>
      <c r="F76" s="158"/>
      <c r="G76" s="158"/>
      <c r="H76" s="158"/>
      <c r="I76" s="168"/>
      <c r="J76" s="158"/>
      <c r="K76" s="158"/>
      <c r="L76" s="158"/>
      <c r="M76" s="179"/>
      <c r="N76" s="158"/>
      <c r="O76" s="158"/>
      <c r="P76" s="158"/>
      <c r="Q76" s="189"/>
      <c r="R76" s="158"/>
      <c r="S76" s="158"/>
      <c r="T76" s="158"/>
      <c r="U76" s="199"/>
      <c r="V76" s="158"/>
    </row>
    <row r="77" spans="2:23" ht="15" x14ac:dyDescent="0.2">
      <c r="C77" s="95"/>
      <c r="D77" s="95"/>
      <c r="E77" s="158" t="s">
        <v>54</v>
      </c>
      <c r="F77" s="159">
        <f>F13</f>
        <v>144900</v>
      </c>
      <c r="G77" s="159"/>
      <c r="H77" s="159"/>
      <c r="I77" s="169">
        <f>SUM(F77:H77)</f>
        <v>144900</v>
      </c>
      <c r="J77" s="159"/>
      <c r="K77" s="159"/>
      <c r="L77" s="159"/>
      <c r="M77" s="180"/>
      <c r="N77" s="159"/>
      <c r="O77" s="159"/>
      <c r="P77" s="159"/>
      <c r="Q77" s="190"/>
      <c r="R77" s="159"/>
      <c r="S77" s="159"/>
      <c r="T77" s="159"/>
      <c r="U77" s="200"/>
      <c r="V77" s="159"/>
    </row>
    <row r="78" spans="2:23" ht="15" x14ac:dyDescent="0.2">
      <c r="C78" s="95"/>
      <c r="D78" s="95"/>
      <c r="E78" s="158" t="s">
        <v>55</v>
      </c>
      <c r="F78" s="159">
        <f>F56</f>
        <v>0</v>
      </c>
      <c r="G78" s="159"/>
      <c r="H78" s="159"/>
      <c r="I78" s="169"/>
      <c r="J78" s="159"/>
      <c r="K78" s="159"/>
      <c r="L78" s="159"/>
      <c r="M78" s="180"/>
      <c r="N78" s="159"/>
      <c r="O78" s="159"/>
      <c r="P78" s="159"/>
      <c r="Q78" s="190"/>
      <c r="R78" s="159"/>
      <c r="S78" s="159"/>
      <c r="T78" s="159"/>
      <c r="U78" s="200"/>
      <c r="V78" s="159"/>
    </row>
    <row r="79" spans="2:23" ht="15.75" x14ac:dyDescent="0.25">
      <c r="C79" s="95"/>
      <c r="D79" s="95"/>
      <c r="E79" s="157" t="s">
        <v>56</v>
      </c>
      <c r="F79" s="159">
        <f>F77+F78</f>
        <v>144900</v>
      </c>
      <c r="G79" s="159">
        <f t="shared" ref="G79:I79" si="76">G77+G78</f>
        <v>0</v>
      </c>
      <c r="H79" s="159">
        <f t="shared" si="76"/>
        <v>0</v>
      </c>
      <c r="I79" s="169">
        <f t="shared" si="76"/>
        <v>144900</v>
      </c>
      <c r="J79" s="159"/>
      <c r="K79" s="159"/>
      <c r="L79" s="159"/>
      <c r="M79" s="180"/>
      <c r="N79" s="159"/>
      <c r="O79" s="159"/>
      <c r="P79" s="159"/>
      <c r="Q79" s="190"/>
      <c r="R79" s="159"/>
      <c r="S79" s="159"/>
      <c r="T79" s="159"/>
      <c r="U79" s="200"/>
      <c r="V79" s="159"/>
    </row>
    <row r="80" spans="2:23" ht="15.75" x14ac:dyDescent="0.25">
      <c r="C80" s="95"/>
      <c r="D80" s="95"/>
      <c r="E80" s="157" t="s">
        <v>58</v>
      </c>
      <c r="F80" s="158"/>
      <c r="G80" s="158"/>
      <c r="H80" s="158"/>
      <c r="I80" s="168"/>
      <c r="J80" s="158"/>
      <c r="K80" s="158"/>
      <c r="L80" s="158"/>
      <c r="M80" s="179"/>
      <c r="N80" s="158"/>
      <c r="O80" s="158"/>
      <c r="P80" s="158"/>
      <c r="Q80" s="189"/>
      <c r="R80" s="158"/>
      <c r="S80" s="158"/>
      <c r="T80" s="158"/>
      <c r="U80" s="199"/>
      <c r="V80" s="158"/>
    </row>
    <row r="81" spans="3:22" ht="15" x14ac:dyDescent="0.2">
      <c r="C81" s="95"/>
      <c r="D81" s="95"/>
      <c r="E81" s="158" t="s">
        <v>54</v>
      </c>
      <c r="F81" s="159">
        <f>F29</f>
        <v>18000</v>
      </c>
      <c r="G81" s="159"/>
      <c r="H81" s="159"/>
      <c r="I81" s="169"/>
      <c r="J81" s="159"/>
      <c r="K81" s="159"/>
      <c r="L81" s="159"/>
      <c r="M81" s="180"/>
      <c r="N81" s="159"/>
      <c r="O81" s="159"/>
      <c r="P81" s="159"/>
      <c r="Q81" s="190"/>
      <c r="R81" s="159"/>
      <c r="S81" s="159"/>
      <c r="T81" s="159"/>
      <c r="U81" s="200"/>
      <c r="V81" s="159"/>
    </row>
    <row r="82" spans="3:22" ht="15" x14ac:dyDescent="0.2">
      <c r="C82" s="95"/>
      <c r="D82" s="95"/>
      <c r="E82" s="158" t="s">
        <v>55</v>
      </c>
      <c r="F82" s="159">
        <f>F57</f>
        <v>0</v>
      </c>
      <c r="G82" s="159"/>
      <c r="H82" s="159"/>
      <c r="I82" s="169"/>
      <c r="J82" s="159"/>
      <c r="K82" s="159"/>
      <c r="L82" s="159"/>
      <c r="M82" s="180"/>
      <c r="N82" s="159"/>
      <c r="O82" s="159"/>
      <c r="P82" s="159"/>
      <c r="Q82" s="190"/>
      <c r="R82" s="159"/>
      <c r="S82" s="159"/>
      <c r="T82" s="159"/>
      <c r="U82" s="200"/>
      <c r="V82" s="159"/>
    </row>
    <row r="83" spans="3:22" ht="15.75" x14ac:dyDescent="0.25">
      <c r="C83" s="95"/>
      <c r="D83" s="95"/>
      <c r="E83" s="157" t="s">
        <v>56</v>
      </c>
      <c r="F83" s="159">
        <f>F81+F82</f>
        <v>18000</v>
      </c>
      <c r="G83" s="159"/>
      <c r="H83" s="159"/>
      <c r="I83" s="169"/>
      <c r="J83" s="159"/>
      <c r="K83" s="159"/>
      <c r="L83" s="159"/>
      <c r="M83" s="180"/>
      <c r="N83" s="159"/>
      <c r="O83" s="159"/>
      <c r="P83" s="159"/>
      <c r="Q83" s="190"/>
      <c r="R83" s="159"/>
      <c r="S83" s="159"/>
      <c r="T83" s="159"/>
      <c r="U83" s="200"/>
      <c r="V83" s="159"/>
    </row>
    <row r="84" spans="3:22" ht="15.75" x14ac:dyDescent="0.25">
      <c r="C84" s="95"/>
      <c r="D84" s="95"/>
      <c r="E84" s="157" t="s">
        <v>9</v>
      </c>
      <c r="F84" s="158"/>
      <c r="G84" s="158"/>
      <c r="H84" s="158"/>
      <c r="I84" s="168"/>
      <c r="J84" s="158"/>
      <c r="K84" s="158"/>
      <c r="L84" s="158"/>
      <c r="M84" s="179"/>
      <c r="N84" s="158"/>
      <c r="O84" s="158"/>
      <c r="P84" s="158"/>
      <c r="Q84" s="189"/>
      <c r="R84" s="158"/>
      <c r="S84" s="158"/>
      <c r="T84" s="158"/>
      <c r="U84" s="199"/>
      <c r="V84" s="158"/>
    </row>
    <row r="85" spans="3:22" ht="15" x14ac:dyDescent="0.2">
      <c r="C85" s="95"/>
      <c r="D85" s="95"/>
      <c r="E85" s="158" t="s">
        <v>54</v>
      </c>
      <c r="F85" s="159">
        <f>F40</f>
        <v>0</v>
      </c>
      <c r="G85" s="159"/>
      <c r="H85" s="159"/>
      <c r="I85" s="169"/>
      <c r="J85" s="159"/>
      <c r="K85" s="159"/>
      <c r="L85" s="159"/>
      <c r="M85" s="180"/>
      <c r="N85" s="159"/>
      <c r="O85" s="159"/>
      <c r="P85" s="159"/>
      <c r="Q85" s="190"/>
      <c r="R85" s="159"/>
      <c r="S85" s="159"/>
      <c r="T85" s="159"/>
      <c r="U85" s="200"/>
      <c r="V85" s="159"/>
    </row>
    <row r="86" spans="3:22" ht="15" x14ac:dyDescent="0.2">
      <c r="C86" s="95"/>
      <c r="D86" s="95"/>
      <c r="E86" s="158" t="s">
        <v>55</v>
      </c>
      <c r="F86" s="159">
        <f>F58</f>
        <v>0</v>
      </c>
      <c r="G86" s="159"/>
      <c r="H86" s="159"/>
      <c r="I86" s="169"/>
      <c r="J86" s="159"/>
      <c r="K86" s="159"/>
      <c r="L86" s="159"/>
      <c r="M86" s="180"/>
      <c r="N86" s="159"/>
      <c r="O86" s="159"/>
      <c r="P86" s="159"/>
      <c r="Q86" s="190"/>
      <c r="R86" s="159"/>
      <c r="S86" s="159"/>
      <c r="T86" s="159"/>
      <c r="U86" s="200"/>
      <c r="V86" s="159"/>
    </row>
    <row r="87" spans="3:22" ht="15.75" x14ac:dyDescent="0.25">
      <c r="C87" s="95"/>
      <c r="D87" s="95"/>
      <c r="E87" s="157" t="s">
        <v>56</v>
      </c>
      <c r="F87" s="159">
        <f>F85+F86</f>
        <v>0</v>
      </c>
      <c r="G87" s="159"/>
      <c r="H87" s="159"/>
      <c r="I87" s="169"/>
      <c r="J87" s="159"/>
      <c r="K87" s="159"/>
      <c r="L87" s="159"/>
      <c r="M87" s="180"/>
      <c r="N87" s="159"/>
      <c r="O87" s="159"/>
      <c r="P87" s="159"/>
      <c r="Q87" s="190"/>
      <c r="R87" s="159"/>
      <c r="S87" s="159"/>
      <c r="T87" s="159"/>
      <c r="U87" s="200"/>
      <c r="V87" s="159"/>
    </row>
    <row r="88" spans="3:22" ht="15.75" x14ac:dyDescent="0.25">
      <c r="C88" s="95"/>
      <c r="D88" s="95"/>
      <c r="E88" s="157" t="s">
        <v>49</v>
      </c>
      <c r="F88" s="158"/>
      <c r="G88" s="158"/>
      <c r="H88" s="158"/>
      <c r="I88" s="168"/>
      <c r="J88" s="158"/>
      <c r="K88" s="158"/>
      <c r="L88" s="158"/>
      <c r="M88" s="179"/>
      <c r="N88" s="158"/>
      <c r="O88" s="158"/>
      <c r="P88" s="158"/>
      <c r="Q88" s="189"/>
      <c r="R88" s="158"/>
      <c r="S88" s="158"/>
      <c r="T88" s="158"/>
      <c r="U88" s="199"/>
      <c r="V88" s="158"/>
    </row>
    <row r="89" spans="3:22" ht="15" x14ac:dyDescent="0.2">
      <c r="C89" s="95"/>
      <c r="D89" s="95"/>
      <c r="E89" s="158" t="s">
        <v>54</v>
      </c>
      <c r="F89" s="159">
        <f>F47</f>
        <v>0</v>
      </c>
      <c r="G89" s="159"/>
      <c r="H89" s="159"/>
      <c r="I89" s="169"/>
      <c r="J89" s="159"/>
      <c r="K89" s="159"/>
      <c r="L89" s="159"/>
      <c r="M89" s="180"/>
      <c r="N89" s="159"/>
      <c r="O89" s="159"/>
      <c r="P89" s="159"/>
      <c r="Q89" s="190"/>
      <c r="R89" s="159"/>
      <c r="S89" s="159"/>
      <c r="T89" s="159"/>
      <c r="U89" s="200"/>
      <c r="V89" s="159"/>
    </row>
    <row r="90" spans="3:22" ht="15" x14ac:dyDescent="0.2">
      <c r="C90" s="95"/>
      <c r="D90" s="95"/>
      <c r="E90" s="158" t="s">
        <v>55</v>
      </c>
      <c r="F90" s="159">
        <f>F59</f>
        <v>0</v>
      </c>
      <c r="G90" s="159"/>
      <c r="H90" s="159"/>
      <c r="I90" s="169"/>
      <c r="J90" s="159"/>
      <c r="K90" s="159"/>
      <c r="L90" s="159"/>
      <c r="M90" s="180"/>
      <c r="N90" s="159"/>
      <c r="O90" s="159"/>
      <c r="P90" s="159"/>
      <c r="Q90" s="190"/>
      <c r="R90" s="159"/>
      <c r="S90" s="159"/>
      <c r="T90" s="159"/>
      <c r="U90" s="200"/>
      <c r="V90" s="159"/>
    </row>
    <row r="91" spans="3:22" ht="15.75" x14ac:dyDescent="0.25">
      <c r="C91" s="95"/>
      <c r="D91" s="95"/>
      <c r="E91" s="157" t="s">
        <v>56</v>
      </c>
      <c r="F91" s="159">
        <f>F89+F90</f>
        <v>0</v>
      </c>
      <c r="G91" s="159"/>
      <c r="H91" s="159"/>
      <c r="I91" s="169"/>
      <c r="J91" s="159"/>
      <c r="K91" s="159"/>
      <c r="L91" s="159"/>
      <c r="M91" s="180"/>
      <c r="N91" s="159"/>
      <c r="O91" s="159"/>
      <c r="P91" s="159"/>
      <c r="Q91" s="190"/>
      <c r="R91" s="159"/>
      <c r="S91" s="159"/>
      <c r="T91" s="159"/>
      <c r="U91" s="200"/>
      <c r="V91" s="159"/>
    </row>
    <row r="92" spans="3:22" ht="15.75" x14ac:dyDescent="0.25">
      <c r="C92" s="95"/>
      <c r="D92" s="95"/>
      <c r="E92" s="157" t="s">
        <v>53</v>
      </c>
      <c r="F92" s="158"/>
      <c r="G92" s="158"/>
      <c r="H92" s="158"/>
      <c r="I92" s="168"/>
      <c r="J92" s="158"/>
      <c r="K92" s="158"/>
      <c r="L92" s="158"/>
      <c r="M92" s="179"/>
      <c r="N92" s="158"/>
      <c r="O92" s="158"/>
      <c r="P92" s="158"/>
      <c r="Q92" s="189"/>
      <c r="R92" s="158"/>
      <c r="S92" s="158"/>
      <c r="T92" s="158"/>
      <c r="U92" s="199"/>
      <c r="V92" s="158"/>
    </row>
    <row r="93" spans="3:22" ht="15" x14ac:dyDescent="0.2">
      <c r="C93" s="95"/>
      <c r="D93" s="95"/>
      <c r="E93" s="158" t="s">
        <v>54</v>
      </c>
      <c r="F93" s="159">
        <f>F51</f>
        <v>0</v>
      </c>
      <c r="G93" s="159"/>
      <c r="H93" s="159"/>
      <c r="I93" s="169"/>
      <c r="J93" s="159"/>
      <c r="K93" s="159"/>
      <c r="L93" s="159"/>
      <c r="M93" s="180"/>
      <c r="N93" s="159"/>
      <c r="O93" s="159"/>
      <c r="P93" s="159"/>
      <c r="Q93" s="190"/>
      <c r="R93" s="159"/>
      <c r="S93" s="159"/>
      <c r="T93" s="159"/>
      <c r="U93" s="200"/>
      <c r="V93" s="159"/>
    </row>
    <row r="94" spans="3:22" ht="15" x14ac:dyDescent="0.2">
      <c r="C94" s="95"/>
      <c r="D94" s="95"/>
      <c r="E94" s="158" t="s">
        <v>55</v>
      </c>
      <c r="F94" s="159">
        <f>F60</f>
        <v>0</v>
      </c>
      <c r="G94" s="159"/>
      <c r="H94" s="159"/>
      <c r="I94" s="169"/>
      <c r="J94" s="159"/>
      <c r="K94" s="159"/>
      <c r="L94" s="159"/>
      <c r="M94" s="180"/>
      <c r="N94" s="159"/>
      <c r="O94" s="159"/>
      <c r="P94" s="159"/>
      <c r="Q94" s="190"/>
      <c r="R94" s="159"/>
      <c r="S94" s="159"/>
      <c r="T94" s="159"/>
      <c r="U94" s="200"/>
      <c r="V94" s="159"/>
    </row>
    <row r="95" spans="3:22" ht="15.75" x14ac:dyDescent="0.25">
      <c r="C95" s="95"/>
      <c r="D95" s="95"/>
      <c r="E95" s="157" t="s">
        <v>56</v>
      </c>
      <c r="F95" s="159">
        <f>F93+F94</f>
        <v>0</v>
      </c>
      <c r="G95" s="159"/>
      <c r="H95" s="159"/>
      <c r="I95" s="169"/>
      <c r="J95" s="159"/>
      <c r="K95" s="159"/>
      <c r="L95" s="159"/>
      <c r="M95" s="180"/>
      <c r="N95" s="159"/>
      <c r="O95" s="159"/>
      <c r="P95" s="159"/>
      <c r="Q95" s="190"/>
      <c r="R95" s="159"/>
      <c r="S95" s="159"/>
      <c r="T95" s="159"/>
      <c r="U95" s="200"/>
      <c r="V95" s="159"/>
    </row>
    <row r="96" spans="3:22" ht="15.75" x14ac:dyDescent="0.25">
      <c r="C96" s="95"/>
      <c r="D96" s="95"/>
      <c r="E96" s="157" t="s">
        <v>57</v>
      </c>
      <c r="F96" s="158"/>
      <c r="G96" s="158"/>
      <c r="H96" s="158"/>
      <c r="I96" s="168"/>
      <c r="J96" s="158"/>
      <c r="K96" s="158"/>
      <c r="L96" s="158"/>
      <c r="M96" s="179"/>
      <c r="N96" s="158"/>
      <c r="O96" s="158"/>
      <c r="P96" s="158"/>
      <c r="Q96" s="189"/>
      <c r="R96" s="158"/>
      <c r="S96" s="158"/>
      <c r="T96" s="158"/>
      <c r="U96" s="199"/>
      <c r="V96" s="158"/>
    </row>
    <row r="97" spans="3:22" ht="15" x14ac:dyDescent="0.2">
      <c r="C97" s="95"/>
      <c r="D97" s="95"/>
      <c r="E97" s="158" t="s">
        <v>54</v>
      </c>
      <c r="F97" s="159">
        <f>F52</f>
        <v>0</v>
      </c>
      <c r="G97" s="159"/>
      <c r="H97" s="159"/>
      <c r="I97" s="169"/>
      <c r="J97" s="159"/>
      <c r="K97" s="159"/>
      <c r="L97" s="159"/>
      <c r="M97" s="180"/>
      <c r="N97" s="159"/>
      <c r="O97" s="159"/>
      <c r="P97" s="159"/>
      <c r="Q97" s="190"/>
      <c r="R97" s="159"/>
      <c r="S97" s="159"/>
      <c r="T97" s="159"/>
      <c r="U97" s="200"/>
      <c r="V97" s="159"/>
    </row>
    <row r="98" spans="3:22" ht="15" x14ac:dyDescent="0.2">
      <c r="C98" s="95"/>
      <c r="D98" s="95"/>
      <c r="E98" s="158" t="s">
        <v>55</v>
      </c>
      <c r="F98" s="159">
        <f>F61</f>
        <v>0</v>
      </c>
      <c r="G98" s="159"/>
      <c r="H98" s="159"/>
      <c r="I98" s="169"/>
      <c r="J98" s="159"/>
      <c r="K98" s="159"/>
      <c r="L98" s="159"/>
      <c r="M98" s="180"/>
      <c r="N98" s="159"/>
      <c r="O98" s="159"/>
      <c r="P98" s="159"/>
      <c r="Q98" s="190"/>
      <c r="R98" s="159"/>
      <c r="S98" s="159"/>
      <c r="T98" s="159"/>
      <c r="U98" s="200"/>
      <c r="V98" s="159"/>
    </row>
    <row r="99" spans="3:22" ht="17.25" customHeight="1" x14ac:dyDescent="0.25">
      <c r="C99" s="95"/>
      <c r="D99" s="95"/>
      <c r="E99" s="157" t="s">
        <v>56</v>
      </c>
      <c r="F99" s="159">
        <f>F97+F98</f>
        <v>0</v>
      </c>
      <c r="G99" s="159"/>
      <c r="H99" s="159"/>
      <c r="I99" s="169"/>
      <c r="J99" s="159"/>
      <c r="K99" s="159"/>
      <c r="L99" s="159"/>
      <c r="M99" s="180"/>
      <c r="N99" s="159"/>
      <c r="O99" s="159"/>
      <c r="P99" s="159"/>
      <c r="Q99" s="190"/>
      <c r="R99" s="159"/>
      <c r="S99" s="159"/>
      <c r="T99" s="159"/>
      <c r="U99" s="200"/>
      <c r="V99" s="159"/>
    </row>
    <row r="100" spans="3:22" ht="16.5" thickBot="1" x14ac:dyDescent="0.3">
      <c r="C100" s="95"/>
      <c r="D100" s="95"/>
      <c r="E100" s="155" t="s">
        <v>13</v>
      </c>
      <c r="F100" s="156">
        <f>F75+F79+F83+F87+F91+F95+F99</f>
        <v>162900</v>
      </c>
      <c r="G100" s="156"/>
      <c r="H100" s="156"/>
      <c r="I100" s="170"/>
      <c r="J100" s="156"/>
      <c r="K100" s="156"/>
      <c r="L100" s="156"/>
      <c r="M100" s="181"/>
      <c r="N100" s="156"/>
      <c r="O100" s="156"/>
      <c r="P100" s="156"/>
      <c r="Q100" s="191"/>
      <c r="R100" s="156"/>
      <c r="S100" s="156"/>
      <c r="T100" s="156"/>
      <c r="U100" s="201"/>
      <c r="V100" s="156"/>
    </row>
    <row r="101" spans="3:22" ht="15.75" thickTop="1" x14ac:dyDescent="0.2">
      <c r="C101" s="95"/>
      <c r="D101" s="95"/>
      <c r="E101" s="95"/>
      <c r="F101" s="95"/>
      <c r="G101" s="95"/>
      <c r="H101" s="95"/>
      <c r="I101" s="163"/>
      <c r="J101" s="95"/>
      <c r="K101" s="95"/>
      <c r="L101" s="95"/>
      <c r="M101" s="175"/>
      <c r="N101" s="95"/>
      <c r="O101" s="95"/>
      <c r="P101" s="95"/>
      <c r="Q101" s="184"/>
      <c r="R101" s="95"/>
      <c r="S101" s="95"/>
      <c r="T101" s="95"/>
      <c r="U101" s="194"/>
      <c r="V101" s="95"/>
    </row>
    <row r="102" spans="3:22" ht="15" x14ac:dyDescent="0.2">
      <c r="C102" s="95"/>
      <c r="D102" s="95"/>
      <c r="E102" s="95"/>
      <c r="F102" s="95"/>
      <c r="G102" s="95"/>
      <c r="H102" s="95"/>
      <c r="I102" s="163"/>
      <c r="J102" s="95"/>
      <c r="K102" s="95"/>
      <c r="L102" s="95"/>
      <c r="M102" s="175"/>
      <c r="N102" s="95"/>
      <c r="O102" s="95"/>
      <c r="P102" s="95"/>
      <c r="Q102" s="184"/>
      <c r="R102" s="95"/>
      <c r="S102" s="95"/>
      <c r="T102" s="95"/>
      <c r="U102" s="194"/>
      <c r="V102" s="95"/>
    </row>
    <row r="103" spans="3:22" ht="15" x14ac:dyDescent="0.2">
      <c r="C103" s="419" t="s">
        <v>15</v>
      </c>
      <c r="D103" s="419"/>
      <c r="E103" s="419"/>
      <c r="F103" s="419" t="s">
        <v>17</v>
      </c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</row>
    <row r="104" spans="3:22" ht="15" x14ac:dyDescent="0.2">
      <c r="C104" s="146"/>
      <c r="D104" s="146"/>
      <c r="E104" s="146"/>
      <c r="F104" s="146"/>
      <c r="G104" s="162"/>
      <c r="H104" s="162"/>
      <c r="I104" s="171"/>
      <c r="J104" s="162"/>
      <c r="K104" s="162"/>
      <c r="L104" s="162"/>
      <c r="M104" s="182"/>
      <c r="N104" s="162"/>
      <c r="O104" s="162"/>
      <c r="P104" s="162"/>
      <c r="Q104" s="192"/>
      <c r="R104" s="162"/>
      <c r="S104" s="162"/>
      <c r="T104" s="162"/>
      <c r="U104" s="202"/>
      <c r="V104" s="162"/>
    </row>
    <row r="105" spans="3:22" ht="15.75" x14ac:dyDescent="0.25">
      <c r="C105" s="114"/>
      <c r="D105" s="95"/>
      <c r="E105" s="95"/>
      <c r="F105" s="95"/>
      <c r="G105" s="95"/>
      <c r="H105" s="95"/>
      <c r="I105" s="163"/>
      <c r="J105" s="95"/>
      <c r="K105" s="95"/>
      <c r="L105" s="95"/>
      <c r="M105" s="175"/>
      <c r="N105" s="95"/>
      <c r="O105" s="95"/>
      <c r="P105" s="95"/>
      <c r="Q105" s="184"/>
      <c r="R105" s="95"/>
      <c r="S105" s="95"/>
      <c r="T105" s="95"/>
      <c r="U105" s="194"/>
      <c r="V105" s="95"/>
    </row>
    <row r="106" spans="3:22" ht="15.75" x14ac:dyDescent="0.25">
      <c r="C106" s="418" t="s">
        <v>200</v>
      </c>
      <c r="D106" s="418"/>
      <c r="E106" s="418"/>
      <c r="F106" s="418" t="s">
        <v>201</v>
      </c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</row>
    <row r="107" spans="3:22" ht="15" x14ac:dyDescent="0.2">
      <c r="C107" s="419" t="s">
        <v>203</v>
      </c>
      <c r="D107" s="419"/>
      <c r="E107" s="419"/>
      <c r="F107" s="419" t="s">
        <v>216</v>
      </c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</row>
    <row r="110" spans="3:22" x14ac:dyDescent="0.2">
      <c r="E110" s="420" t="s">
        <v>217</v>
      </c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</row>
    <row r="113" spans="5:22" x14ac:dyDescent="0.2">
      <c r="E113" s="421" t="s">
        <v>205</v>
      </c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421"/>
      <c r="V113" s="421"/>
    </row>
    <row r="114" spans="5:22" x14ac:dyDescent="0.2">
      <c r="E114" s="420" t="s">
        <v>218</v>
      </c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</row>
  </sheetData>
  <mergeCells count="17">
    <mergeCell ref="F106:V106"/>
    <mergeCell ref="F103:V103"/>
    <mergeCell ref="E110:V110"/>
    <mergeCell ref="E113:V113"/>
    <mergeCell ref="E114:V114"/>
    <mergeCell ref="C103:E103"/>
    <mergeCell ref="C107:E107"/>
    <mergeCell ref="C106:E106"/>
    <mergeCell ref="F107:V107"/>
    <mergeCell ref="C10:D10"/>
    <mergeCell ref="C1:V1"/>
    <mergeCell ref="C2:V2"/>
    <mergeCell ref="C3:V3"/>
    <mergeCell ref="C4:V4"/>
    <mergeCell ref="C5:V5"/>
    <mergeCell ref="C6:V6"/>
    <mergeCell ref="C7:V7"/>
  </mergeCells>
  <printOptions horizontalCentered="1"/>
  <pageMargins left="0.25" right="0.25" top="1" bottom="1" header="0.3" footer="0.3"/>
  <pageSetup paperSize="5" scale="70" orientation="portrait" horizontalDpi="0" verticalDpi="0" r:id="rId1"/>
  <headerFooter>
    <oddFooter>&amp;L&amp;8&amp;D&amp;C&amp;8Page &amp;P of &amp;N</oddFooter>
  </headerFooter>
  <ignoredErrors>
    <ignoredError sqref="F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101"/>
  <sheetViews>
    <sheetView workbookViewId="0">
      <selection activeCell="I11" sqref="I11"/>
    </sheetView>
  </sheetViews>
  <sheetFormatPr defaultRowHeight="12.75" x14ac:dyDescent="0.2"/>
  <cols>
    <col min="1" max="1" width="18.140625" style="1" customWidth="1"/>
    <col min="2" max="2" width="9.28515625" style="2" bestFit="1" customWidth="1"/>
    <col min="3" max="3" width="5.140625" style="1" customWidth="1"/>
    <col min="4" max="4" width="5.85546875" style="1" customWidth="1"/>
    <col min="5" max="5" width="49.140625" style="1" customWidth="1"/>
    <col min="6" max="6" width="19.5703125" style="1" customWidth="1"/>
    <col min="7" max="7" width="16.7109375" style="2" customWidth="1"/>
    <col min="8" max="8" width="18.7109375" style="2" customWidth="1"/>
    <col min="9" max="9" width="18.5703125" style="1" customWidth="1"/>
    <col min="10" max="16384" width="9.140625" style="1"/>
  </cols>
  <sheetData>
    <row r="1" spans="3:10" x14ac:dyDescent="0.2">
      <c r="C1" s="420" t="s">
        <v>0</v>
      </c>
      <c r="D1" s="420"/>
      <c r="E1" s="420"/>
      <c r="F1" s="420"/>
      <c r="G1" s="420"/>
      <c r="H1" s="420"/>
    </row>
    <row r="2" spans="3:10" x14ac:dyDescent="0.2">
      <c r="C2" s="420" t="s">
        <v>1</v>
      </c>
      <c r="D2" s="420"/>
      <c r="E2" s="420"/>
      <c r="F2" s="420"/>
      <c r="G2" s="420"/>
      <c r="H2" s="420"/>
    </row>
    <row r="3" spans="3:10" x14ac:dyDescent="0.2">
      <c r="C3" s="420"/>
      <c r="D3" s="420"/>
      <c r="E3" s="420"/>
      <c r="F3" s="420"/>
      <c r="G3" s="420"/>
      <c r="H3" s="420"/>
    </row>
    <row r="4" spans="3:10" x14ac:dyDescent="0.2">
      <c r="C4" s="421" t="s">
        <v>2</v>
      </c>
      <c r="D4" s="421"/>
      <c r="E4" s="421"/>
      <c r="F4" s="421"/>
      <c r="G4" s="421"/>
      <c r="H4" s="421"/>
    </row>
    <row r="5" spans="3:10" x14ac:dyDescent="0.2">
      <c r="C5" s="420" t="s">
        <v>59</v>
      </c>
      <c r="D5" s="420"/>
      <c r="E5" s="420"/>
      <c r="F5" s="420"/>
      <c r="G5" s="420"/>
      <c r="H5" s="420"/>
    </row>
    <row r="6" spans="3:10" x14ac:dyDescent="0.2">
      <c r="C6" s="420"/>
      <c r="D6" s="420"/>
      <c r="E6" s="420"/>
      <c r="F6" s="420"/>
      <c r="G6" s="420"/>
      <c r="H6" s="420"/>
    </row>
    <row r="7" spans="3:10" x14ac:dyDescent="0.2">
      <c r="C7" s="421" t="s">
        <v>60</v>
      </c>
      <c r="D7" s="421"/>
      <c r="E7" s="421"/>
      <c r="F7" s="421"/>
      <c r="G7" s="421"/>
      <c r="H7" s="421"/>
    </row>
    <row r="8" spans="3:10" x14ac:dyDescent="0.2">
      <c r="C8" s="420" t="s">
        <v>241</v>
      </c>
      <c r="D8" s="420"/>
      <c r="E8" s="420"/>
      <c r="F8" s="420"/>
      <c r="G8" s="420"/>
      <c r="H8" s="420"/>
    </row>
    <row r="10" spans="3:10" ht="25.5" x14ac:dyDescent="0.2">
      <c r="C10" s="422" t="s">
        <v>3</v>
      </c>
      <c r="D10" s="422"/>
      <c r="E10" s="12" t="s">
        <v>4</v>
      </c>
      <c r="F10" s="209" t="s">
        <v>242</v>
      </c>
      <c r="G10" s="216" t="s">
        <v>243</v>
      </c>
      <c r="H10" s="216" t="s">
        <v>244</v>
      </c>
      <c r="I10" s="11"/>
      <c r="J10" s="11"/>
    </row>
    <row r="11" spans="3:10" x14ac:dyDescent="0.2">
      <c r="C11" s="13" t="s">
        <v>5</v>
      </c>
      <c r="D11" s="14"/>
      <c r="E11" s="15"/>
      <c r="F11" s="7"/>
      <c r="G11" s="7"/>
      <c r="H11" s="7"/>
    </row>
    <row r="12" spans="3:10" x14ac:dyDescent="0.2">
      <c r="C12" s="20"/>
      <c r="D12" s="16" t="s">
        <v>6</v>
      </c>
      <c r="E12" s="17"/>
      <c r="F12" s="16">
        <v>0</v>
      </c>
      <c r="G12" s="8"/>
      <c r="H12" s="16">
        <v>0</v>
      </c>
    </row>
    <row r="13" spans="3:10" x14ac:dyDescent="0.2">
      <c r="C13" s="21"/>
      <c r="D13" s="215" t="s">
        <v>20</v>
      </c>
      <c r="E13" s="214"/>
      <c r="F13" s="215">
        <f>SUM(F14:F28)</f>
        <v>2321130</v>
      </c>
      <c r="G13" s="217">
        <f>SUM(G14:G28)</f>
        <v>2159430</v>
      </c>
      <c r="H13" s="215">
        <f>SUM(H14:H28)</f>
        <v>161700</v>
      </c>
    </row>
    <row r="14" spans="3:10" x14ac:dyDescent="0.2">
      <c r="C14" s="21"/>
      <c r="D14" s="24"/>
      <c r="E14" s="17" t="s">
        <v>7</v>
      </c>
      <c r="F14" s="8">
        <f>SUM(G14:H14)</f>
        <v>0</v>
      </c>
      <c r="G14" s="8"/>
      <c r="H14" s="8"/>
    </row>
    <row r="15" spans="3:10" x14ac:dyDescent="0.2">
      <c r="C15" s="21"/>
      <c r="D15" s="25"/>
      <c r="E15" s="17" t="s">
        <v>21</v>
      </c>
      <c r="F15" s="8">
        <f t="shared" ref="F15:F50" si="0">SUM(G15:H15)</f>
        <v>0</v>
      </c>
      <c r="G15" s="8"/>
      <c r="H15" s="8"/>
    </row>
    <row r="16" spans="3:10" x14ac:dyDescent="0.2">
      <c r="C16" s="21"/>
      <c r="D16" s="25"/>
      <c r="E16" s="17" t="s">
        <v>22</v>
      </c>
      <c r="F16" s="8">
        <f t="shared" si="0"/>
        <v>865000</v>
      </c>
      <c r="G16" s="8">
        <v>780000</v>
      </c>
      <c r="H16" s="8">
        <v>85000</v>
      </c>
    </row>
    <row r="17" spans="2:8" x14ac:dyDescent="0.2">
      <c r="C17" s="21"/>
      <c r="D17" s="25"/>
      <c r="E17" s="17" t="s">
        <v>23</v>
      </c>
      <c r="F17" s="8">
        <f t="shared" si="0"/>
        <v>0</v>
      </c>
      <c r="G17" s="8"/>
      <c r="H17" s="8"/>
    </row>
    <row r="18" spans="2:8" x14ac:dyDescent="0.2">
      <c r="C18" s="21"/>
      <c r="D18" s="25"/>
      <c r="E18" s="17" t="s">
        <v>24</v>
      </c>
      <c r="F18" s="8">
        <f t="shared" si="0"/>
        <v>25000</v>
      </c>
      <c r="G18" s="8">
        <v>25000</v>
      </c>
      <c r="H18" s="8">
        <v>0</v>
      </c>
    </row>
    <row r="19" spans="2:8" x14ac:dyDescent="0.2">
      <c r="C19" s="21"/>
      <c r="D19" s="25"/>
      <c r="E19" s="17" t="s">
        <v>25</v>
      </c>
      <c r="F19" s="8">
        <f t="shared" si="0"/>
        <v>0</v>
      </c>
      <c r="G19" s="8"/>
      <c r="H19" s="8"/>
    </row>
    <row r="20" spans="2:8" x14ac:dyDescent="0.2">
      <c r="C20" s="21"/>
      <c r="D20" s="25"/>
      <c r="E20" s="17" t="s">
        <v>26</v>
      </c>
      <c r="F20" s="8">
        <f t="shared" si="0"/>
        <v>50000</v>
      </c>
      <c r="G20" s="8">
        <v>45000</v>
      </c>
      <c r="H20" s="8">
        <v>5000</v>
      </c>
    </row>
    <row r="21" spans="2:8" x14ac:dyDescent="0.2">
      <c r="C21" s="21"/>
      <c r="D21" s="25"/>
      <c r="E21" s="17" t="s">
        <v>27</v>
      </c>
      <c r="F21" s="8">
        <f t="shared" si="0"/>
        <v>227250</v>
      </c>
      <c r="G21" s="8">
        <v>199250</v>
      </c>
      <c r="H21" s="8">
        <v>28000</v>
      </c>
    </row>
    <row r="22" spans="2:8" s="5" customFormat="1" x14ac:dyDescent="0.2">
      <c r="B22" s="6"/>
      <c r="C22" s="22"/>
      <c r="D22" s="26"/>
      <c r="E22" s="19" t="s">
        <v>28</v>
      </c>
      <c r="F22" s="8">
        <f t="shared" si="0"/>
        <v>0</v>
      </c>
      <c r="G22" s="9"/>
      <c r="H22" s="8"/>
    </row>
    <row r="23" spans="2:8" x14ac:dyDescent="0.2">
      <c r="C23" s="21"/>
      <c r="D23" s="25"/>
      <c r="E23" s="17" t="s">
        <v>29</v>
      </c>
      <c r="F23" s="8">
        <f t="shared" si="0"/>
        <v>2000</v>
      </c>
      <c r="G23" s="8">
        <v>2000</v>
      </c>
      <c r="H23" s="8"/>
    </row>
    <row r="24" spans="2:8" x14ac:dyDescent="0.2">
      <c r="C24" s="21"/>
      <c r="D24" s="25"/>
      <c r="E24" s="17" t="s">
        <v>30</v>
      </c>
      <c r="F24" s="8">
        <f t="shared" si="0"/>
        <v>428700</v>
      </c>
      <c r="G24" s="8">
        <v>386000</v>
      </c>
      <c r="H24" s="8">
        <v>42700</v>
      </c>
    </row>
    <row r="25" spans="2:8" x14ac:dyDescent="0.2">
      <c r="C25" s="21"/>
      <c r="D25" s="25"/>
      <c r="E25" s="17" t="s">
        <v>31</v>
      </c>
      <c r="F25" s="8">
        <f t="shared" si="0"/>
        <v>0</v>
      </c>
      <c r="G25" s="8"/>
      <c r="H25" s="8"/>
    </row>
    <row r="26" spans="2:8" x14ac:dyDescent="0.2">
      <c r="C26" s="21"/>
      <c r="D26" s="25"/>
      <c r="E26" s="17" t="s">
        <v>32</v>
      </c>
      <c r="F26" s="8">
        <f t="shared" si="0"/>
        <v>714180</v>
      </c>
      <c r="G26" s="8">
        <v>714180</v>
      </c>
      <c r="H26" s="8">
        <v>0</v>
      </c>
    </row>
    <row r="27" spans="2:8" x14ac:dyDescent="0.2">
      <c r="C27" s="21"/>
      <c r="D27" s="25"/>
      <c r="E27" s="17" t="s">
        <v>208</v>
      </c>
      <c r="F27" s="8">
        <f t="shared" si="0"/>
        <v>9000</v>
      </c>
      <c r="G27" s="8">
        <v>8000</v>
      </c>
      <c r="H27" s="8">
        <v>1000</v>
      </c>
    </row>
    <row r="28" spans="2:8" x14ac:dyDescent="0.2">
      <c r="C28" s="21"/>
      <c r="D28" s="27"/>
      <c r="E28" s="17" t="s">
        <v>33</v>
      </c>
      <c r="F28" s="8">
        <f t="shared" si="0"/>
        <v>0</v>
      </c>
      <c r="G28" s="8"/>
      <c r="H28" s="8"/>
    </row>
    <row r="29" spans="2:8" x14ac:dyDescent="0.2">
      <c r="C29" s="21"/>
      <c r="D29" s="226" t="s">
        <v>34</v>
      </c>
      <c r="E29" s="227"/>
      <c r="F29" s="228">
        <f>SUM(F30:F39)</f>
        <v>957000</v>
      </c>
      <c r="G29" s="228">
        <f>SUM(G30:G39)</f>
        <v>939000</v>
      </c>
      <c r="H29" s="228">
        <f>SUM(H30:H39)</f>
        <v>18000</v>
      </c>
    </row>
    <row r="30" spans="2:8" x14ac:dyDescent="0.2">
      <c r="C30" s="21"/>
      <c r="D30" s="24"/>
      <c r="E30" s="17" t="s">
        <v>35</v>
      </c>
      <c r="F30" s="8">
        <f t="shared" si="0"/>
        <v>0</v>
      </c>
      <c r="G30" s="8"/>
      <c r="H30" s="8"/>
    </row>
    <row r="31" spans="2:8" x14ac:dyDescent="0.2">
      <c r="C31" s="21"/>
      <c r="D31" s="25"/>
      <c r="E31" s="17" t="s">
        <v>36</v>
      </c>
      <c r="F31" s="8">
        <f t="shared" si="0"/>
        <v>0</v>
      </c>
      <c r="G31" s="8"/>
      <c r="H31" s="8"/>
    </row>
    <row r="32" spans="2:8" x14ac:dyDescent="0.2">
      <c r="C32" s="21"/>
      <c r="D32" s="25"/>
      <c r="E32" s="17" t="s">
        <v>37</v>
      </c>
      <c r="F32" s="8">
        <f t="shared" si="0"/>
        <v>0</v>
      </c>
      <c r="G32" s="8"/>
      <c r="H32" s="8"/>
    </row>
    <row r="33" spans="2:8" x14ac:dyDescent="0.2">
      <c r="C33" s="21"/>
      <c r="D33" s="25"/>
      <c r="E33" s="17" t="s">
        <v>38</v>
      </c>
      <c r="F33" s="8">
        <f t="shared" si="0"/>
        <v>0</v>
      </c>
      <c r="G33" s="8"/>
      <c r="H33" s="8"/>
    </row>
    <row r="34" spans="2:8" x14ac:dyDescent="0.2">
      <c r="C34" s="21"/>
      <c r="D34" s="25"/>
      <c r="E34" s="17" t="s">
        <v>39</v>
      </c>
      <c r="F34" s="8">
        <f t="shared" si="0"/>
        <v>831000</v>
      </c>
      <c r="G34" s="8">
        <v>831000</v>
      </c>
      <c r="H34" s="8"/>
    </row>
    <row r="35" spans="2:8" x14ac:dyDescent="0.2">
      <c r="C35" s="21"/>
      <c r="D35" s="25"/>
      <c r="E35" s="17" t="s">
        <v>40</v>
      </c>
      <c r="F35" s="8">
        <f t="shared" si="0"/>
        <v>126000</v>
      </c>
      <c r="G35" s="8">
        <v>108000</v>
      </c>
      <c r="H35" s="8">
        <v>18000</v>
      </c>
    </row>
    <row r="36" spans="2:8" s="3" customFormat="1" x14ac:dyDescent="0.2">
      <c r="B36" s="4"/>
      <c r="C36" s="21"/>
      <c r="D36" s="25"/>
      <c r="E36" s="17" t="s">
        <v>41</v>
      </c>
      <c r="F36" s="8">
        <f t="shared" si="0"/>
        <v>0</v>
      </c>
      <c r="G36" s="16"/>
      <c r="H36" s="16"/>
    </row>
    <row r="37" spans="2:8" x14ac:dyDescent="0.2">
      <c r="C37" s="21"/>
      <c r="D37" s="25"/>
      <c r="E37" s="17" t="s">
        <v>42</v>
      </c>
      <c r="F37" s="8">
        <f t="shared" si="0"/>
        <v>0</v>
      </c>
      <c r="G37" s="8"/>
      <c r="H37" s="8"/>
    </row>
    <row r="38" spans="2:8" x14ac:dyDescent="0.2">
      <c r="C38" s="21"/>
      <c r="D38" s="25"/>
      <c r="E38" s="17" t="s">
        <v>43</v>
      </c>
      <c r="F38" s="8">
        <f t="shared" si="0"/>
        <v>0</v>
      </c>
      <c r="G38" s="8"/>
      <c r="H38" s="8"/>
    </row>
    <row r="39" spans="2:8" x14ac:dyDescent="0.2">
      <c r="C39" s="21"/>
      <c r="D39" s="27"/>
      <c r="E39" s="17" t="s">
        <v>44</v>
      </c>
      <c r="F39" s="8">
        <f t="shared" si="0"/>
        <v>0</v>
      </c>
      <c r="G39" s="8"/>
      <c r="H39" s="8"/>
    </row>
    <row r="40" spans="2:8" x14ac:dyDescent="0.2">
      <c r="C40" s="21"/>
      <c r="D40" s="218" t="s">
        <v>9</v>
      </c>
      <c r="E40" s="219"/>
      <c r="F40" s="220">
        <f>SUM(F41:F46)</f>
        <v>4435</v>
      </c>
      <c r="G40" s="221">
        <f>SUM(G41:G46)</f>
        <v>3935</v>
      </c>
      <c r="H40" s="220">
        <f>SUM(H41:H46)</f>
        <v>500</v>
      </c>
    </row>
    <row r="41" spans="2:8" x14ac:dyDescent="0.2">
      <c r="C41" s="21"/>
      <c r="D41" s="24"/>
      <c r="E41" s="17" t="s">
        <v>113</v>
      </c>
      <c r="F41" s="8">
        <f t="shared" si="0"/>
        <v>0</v>
      </c>
      <c r="G41" s="8"/>
      <c r="H41" s="16"/>
    </row>
    <row r="42" spans="2:8" s="3" customFormat="1" x14ac:dyDescent="0.2">
      <c r="B42" s="4"/>
      <c r="C42" s="21"/>
      <c r="D42" s="24"/>
      <c r="E42" s="17" t="s">
        <v>45</v>
      </c>
      <c r="F42" s="8">
        <f t="shared" si="0"/>
        <v>3935</v>
      </c>
      <c r="G42" s="8">
        <v>3935</v>
      </c>
      <c r="H42" s="8"/>
    </row>
    <row r="43" spans="2:8" x14ac:dyDescent="0.2">
      <c r="C43" s="21"/>
      <c r="D43" s="25"/>
      <c r="E43" s="17" t="s">
        <v>46</v>
      </c>
      <c r="F43" s="8">
        <f t="shared" si="0"/>
        <v>0</v>
      </c>
      <c r="G43" s="16"/>
      <c r="H43" s="16"/>
    </row>
    <row r="44" spans="2:8" x14ac:dyDescent="0.2">
      <c r="C44" s="21"/>
      <c r="D44" s="25"/>
      <c r="E44" s="17" t="s">
        <v>47</v>
      </c>
      <c r="F44" s="8">
        <f t="shared" si="0"/>
        <v>0</v>
      </c>
      <c r="G44" s="8"/>
      <c r="H44" s="8"/>
    </row>
    <row r="45" spans="2:8" x14ac:dyDescent="0.2">
      <c r="C45" s="21"/>
      <c r="D45" s="25"/>
      <c r="E45" s="17" t="s">
        <v>48</v>
      </c>
      <c r="F45" s="8">
        <f t="shared" si="0"/>
        <v>0</v>
      </c>
      <c r="G45" s="8"/>
      <c r="H45" s="8"/>
    </row>
    <row r="46" spans="2:8" x14ac:dyDescent="0.2">
      <c r="C46" s="21"/>
      <c r="D46" s="27"/>
      <c r="E46" s="17" t="s">
        <v>238</v>
      </c>
      <c r="F46" s="8">
        <f t="shared" si="0"/>
        <v>500</v>
      </c>
      <c r="G46" s="8"/>
      <c r="H46" s="8">
        <v>500</v>
      </c>
    </row>
    <row r="47" spans="2:8" x14ac:dyDescent="0.2">
      <c r="C47" s="21"/>
      <c r="D47" s="229" t="s">
        <v>49</v>
      </c>
      <c r="E47" s="230"/>
      <c r="F47" s="231">
        <f>SUM(F48:F50)</f>
        <v>0</v>
      </c>
      <c r="G47" s="232">
        <f>SUM(G48:G50)</f>
        <v>0</v>
      </c>
      <c r="H47" s="231">
        <f>SUM(H48:H50)</f>
        <v>0</v>
      </c>
    </row>
    <row r="48" spans="2:8" x14ac:dyDescent="0.2">
      <c r="C48" s="21"/>
      <c r="D48" s="24"/>
      <c r="E48" s="17" t="s">
        <v>50</v>
      </c>
      <c r="F48" s="8">
        <f t="shared" si="0"/>
        <v>0</v>
      </c>
      <c r="G48" s="8"/>
      <c r="H48" s="8"/>
    </row>
    <row r="49" spans="3:9" x14ac:dyDescent="0.2">
      <c r="C49" s="21"/>
      <c r="D49" s="25"/>
      <c r="E49" s="17" t="s">
        <v>51</v>
      </c>
      <c r="F49" s="8">
        <f t="shared" si="0"/>
        <v>0</v>
      </c>
      <c r="G49" s="8"/>
      <c r="H49" s="8"/>
    </row>
    <row r="50" spans="3:9" x14ac:dyDescent="0.2">
      <c r="C50" s="21"/>
      <c r="D50" s="27"/>
      <c r="E50" s="17" t="s">
        <v>52</v>
      </c>
      <c r="F50" s="8">
        <f t="shared" si="0"/>
        <v>0</v>
      </c>
      <c r="G50" s="8"/>
      <c r="H50" s="8"/>
    </row>
    <row r="51" spans="3:9" x14ac:dyDescent="0.2">
      <c r="C51" s="21"/>
      <c r="D51" s="234" t="s">
        <v>53</v>
      </c>
      <c r="E51" s="235"/>
      <c r="F51" s="233">
        <f>SUM(G51:H51)</f>
        <v>0</v>
      </c>
      <c r="G51" s="236"/>
      <c r="H51" s="233">
        <v>0</v>
      </c>
    </row>
    <row r="52" spans="3:9" x14ac:dyDescent="0.2">
      <c r="C52" s="23"/>
      <c r="D52" s="222" t="s">
        <v>57</v>
      </c>
      <c r="E52" s="223"/>
      <c r="F52" s="224">
        <f>SUM(G52:H52)</f>
        <v>8533</v>
      </c>
      <c r="G52" s="225">
        <v>8533</v>
      </c>
      <c r="H52" s="224">
        <v>0</v>
      </c>
    </row>
    <row r="53" spans="3:9" x14ac:dyDescent="0.2">
      <c r="C53" s="237" t="s">
        <v>10</v>
      </c>
      <c r="D53" s="238"/>
      <c r="E53" s="239"/>
      <c r="F53" s="240">
        <f>SUM(F13+F29+F40+F47+F51+F52)</f>
        <v>3291098</v>
      </c>
      <c r="G53" s="240">
        <f>SUM(G13+G29+G40+G47+G51+G52)</f>
        <v>3110898</v>
      </c>
      <c r="H53" s="240">
        <f>SUM(H13+H29+H40+H47+H51+H52)</f>
        <v>180200</v>
      </c>
      <c r="I53" s="10"/>
    </row>
    <row r="54" spans="3:9" x14ac:dyDescent="0.2">
      <c r="C54" s="16" t="s">
        <v>11</v>
      </c>
      <c r="D54" s="18"/>
      <c r="E54" s="17"/>
      <c r="F54" s="8"/>
      <c r="G54" s="8"/>
      <c r="H54" s="8"/>
    </row>
    <row r="55" spans="3:9" x14ac:dyDescent="0.2">
      <c r="C55" s="20"/>
      <c r="D55" s="18" t="s">
        <v>6</v>
      </c>
      <c r="E55" s="17"/>
      <c r="F55" s="8">
        <v>0</v>
      </c>
      <c r="G55" s="8"/>
      <c r="H55" s="8">
        <v>0</v>
      </c>
    </row>
    <row r="56" spans="3:9" x14ac:dyDescent="0.2">
      <c r="C56" s="21"/>
      <c r="D56" s="18" t="s">
        <v>20</v>
      </c>
      <c r="E56" s="17"/>
      <c r="F56" s="8">
        <v>0</v>
      </c>
      <c r="G56" s="8"/>
      <c r="H56" s="8">
        <v>0</v>
      </c>
    </row>
    <row r="57" spans="3:9" x14ac:dyDescent="0.2">
      <c r="C57" s="21"/>
      <c r="D57" s="18" t="s">
        <v>34</v>
      </c>
      <c r="E57" s="17"/>
      <c r="F57" s="8">
        <v>0</v>
      </c>
      <c r="G57" s="8"/>
      <c r="H57" s="8">
        <v>0</v>
      </c>
    </row>
    <row r="58" spans="3:9" x14ac:dyDescent="0.2">
      <c r="C58" s="21"/>
      <c r="D58" s="18" t="s">
        <v>9</v>
      </c>
      <c r="E58" s="17"/>
      <c r="F58" s="8">
        <v>0</v>
      </c>
      <c r="G58" s="8"/>
      <c r="H58" s="8">
        <v>0</v>
      </c>
    </row>
    <row r="59" spans="3:9" x14ac:dyDescent="0.2">
      <c r="C59" s="21"/>
      <c r="D59" s="18" t="s">
        <v>49</v>
      </c>
      <c r="E59" s="17"/>
      <c r="F59" s="8">
        <v>0</v>
      </c>
      <c r="G59" s="8"/>
      <c r="H59" s="8">
        <v>0</v>
      </c>
    </row>
    <row r="60" spans="3:9" x14ac:dyDescent="0.2">
      <c r="C60" s="21"/>
      <c r="D60" s="18" t="s">
        <v>53</v>
      </c>
      <c r="E60" s="17"/>
      <c r="F60" s="8">
        <v>0</v>
      </c>
      <c r="G60" s="8"/>
      <c r="H60" s="8">
        <v>0</v>
      </c>
    </row>
    <row r="61" spans="3:9" x14ac:dyDescent="0.2">
      <c r="C61" s="23"/>
      <c r="D61" s="18" t="s">
        <v>57</v>
      </c>
      <c r="E61" s="17"/>
      <c r="F61" s="8">
        <v>0</v>
      </c>
      <c r="G61" s="8"/>
      <c r="H61" s="8">
        <v>0</v>
      </c>
    </row>
    <row r="62" spans="3:9" x14ac:dyDescent="0.2">
      <c r="C62" s="233" t="s">
        <v>12</v>
      </c>
      <c r="D62" s="234"/>
      <c r="E62" s="234"/>
      <c r="F62" s="233">
        <f>SUM(F55:F61)</f>
        <v>0</v>
      </c>
      <c r="G62" s="236">
        <f>SUM(G55:G61)</f>
        <v>0</v>
      </c>
      <c r="H62" s="233">
        <f>SUM(F62:G62)</f>
        <v>0</v>
      </c>
    </row>
    <row r="63" spans="3:9" x14ac:dyDescent="0.2">
      <c r="C63" s="241" t="s">
        <v>13</v>
      </c>
      <c r="D63" s="242"/>
      <c r="E63" s="243"/>
      <c r="F63" s="244">
        <f>F53+F62</f>
        <v>3291098</v>
      </c>
      <c r="G63" s="244">
        <f>SUM(G53+G62)</f>
        <v>3110898</v>
      </c>
      <c r="H63" s="244">
        <f>SUM(H53+H62)</f>
        <v>180200</v>
      </c>
    </row>
    <row r="64" spans="3:9" x14ac:dyDescent="0.2">
      <c r="C64" s="4"/>
      <c r="D64" s="3"/>
      <c r="F64" s="2"/>
    </row>
    <row r="65" spans="2:8" x14ac:dyDescent="0.2">
      <c r="E65" s="3" t="s">
        <v>14</v>
      </c>
    </row>
    <row r="66" spans="2:8" s="3" customFormat="1" x14ac:dyDescent="0.2">
      <c r="B66" s="4"/>
      <c r="C66" s="1"/>
      <c r="D66" s="1"/>
      <c r="E66" s="1"/>
      <c r="F66" s="1"/>
      <c r="G66" s="2"/>
      <c r="H66" s="2"/>
    </row>
    <row r="67" spans="2:8" x14ac:dyDescent="0.2">
      <c r="E67" s="245" t="s">
        <v>6</v>
      </c>
      <c r="F67" s="246"/>
      <c r="G67" s="247"/>
      <c r="H67" s="247"/>
    </row>
    <row r="68" spans="2:8" x14ac:dyDescent="0.2">
      <c r="E68" s="246" t="s">
        <v>54</v>
      </c>
      <c r="F68" s="248">
        <f>SUM(G68:H68)</f>
        <v>0</v>
      </c>
      <c r="G68" s="249"/>
      <c r="H68" s="249"/>
    </row>
    <row r="69" spans="2:8" x14ac:dyDescent="0.2">
      <c r="E69" s="246" t="s">
        <v>55</v>
      </c>
      <c r="F69" s="248">
        <f>SUM(G69:H69)</f>
        <v>0</v>
      </c>
      <c r="G69" s="249"/>
      <c r="H69" s="249"/>
    </row>
    <row r="70" spans="2:8" x14ac:dyDescent="0.2">
      <c r="E70" s="245" t="s">
        <v>56</v>
      </c>
      <c r="F70" s="248">
        <f>F68+F69</f>
        <v>0</v>
      </c>
      <c r="G70" s="249">
        <f>SUM(G68:G69)</f>
        <v>0</v>
      </c>
      <c r="H70" s="249">
        <f>SUM(H68:H69)</f>
        <v>0</v>
      </c>
    </row>
    <row r="71" spans="2:8" x14ac:dyDescent="0.2">
      <c r="E71" s="245" t="s">
        <v>20</v>
      </c>
      <c r="F71" s="246"/>
      <c r="G71" s="249"/>
      <c r="H71" s="249"/>
    </row>
    <row r="72" spans="2:8" x14ac:dyDescent="0.2">
      <c r="E72" s="246" t="s">
        <v>54</v>
      </c>
      <c r="F72" s="248">
        <f>F13</f>
        <v>2321130</v>
      </c>
      <c r="G72" s="249">
        <f>SUM(G13)</f>
        <v>2159430</v>
      </c>
      <c r="H72" s="249">
        <f>SUM(H13)</f>
        <v>161700</v>
      </c>
    </row>
    <row r="73" spans="2:8" x14ac:dyDescent="0.2">
      <c r="E73" s="246" t="s">
        <v>55</v>
      </c>
      <c r="F73" s="248">
        <f>F56</f>
        <v>0</v>
      </c>
      <c r="G73" s="249">
        <f>SUM(G56)</f>
        <v>0</v>
      </c>
      <c r="H73" s="249">
        <f>SUM(H56)</f>
        <v>0</v>
      </c>
    </row>
    <row r="74" spans="2:8" x14ac:dyDescent="0.2">
      <c r="E74" s="245" t="s">
        <v>56</v>
      </c>
      <c r="F74" s="248">
        <f>F72+F73</f>
        <v>2321130</v>
      </c>
      <c r="G74" s="249">
        <f>SUM(G72:G73)</f>
        <v>2159430</v>
      </c>
      <c r="H74" s="249">
        <f>SUM(H72:H73)</f>
        <v>161700</v>
      </c>
    </row>
    <row r="75" spans="2:8" x14ac:dyDescent="0.2">
      <c r="E75" s="245" t="s">
        <v>58</v>
      </c>
      <c r="F75" s="246"/>
      <c r="G75" s="249"/>
      <c r="H75" s="249"/>
    </row>
    <row r="76" spans="2:8" x14ac:dyDescent="0.2">
      <c r="E76" s="246" t="s">
        <v>54</v>
      </c>
      <c r="F76" s="248">
        <f>F29</f>
        <v>957000</v>
      </c>
      <c r="G76" s="248">
        <f t="shared" ref="G76:H76" si="1">G29</f>
        <v>939000</v>
      </c>
      <c r="H76" s="248">
        <f t="shared" si="1"/>
        <v>18000</v>
      </c>
    </row>
    <row r="77" spans="2:8" x14ac:dyDescent="0.2">
      <c r="E77" s="246" t="s">
        <v>55</v>
      </c>
      <c r="F77" s="248">
        <f>F57</f>
        <v>0</v>
      </c>
      <c r="G77" s="248">
        <f t="shared" ref="G77:H77" si="2">G57</f>
        <v>0</v>
      </c>
      <c r="H77" s="248">
        <f t="shared" si="2"/>
        <v>0</v>
      </c>
    </row>
    <row r="78" spans="2:8" x14ac:dyDescent="0.2">
      <c r="E78" s="245" t="s">
        <v>56</v>
      </c>
      <c r="F78" s="248">
        <f>SUM(F76:F77)</f>
        <v>957000</v>
      </c>
      <c r="G78" s="248">
        <f t="shared" ref="G78:H78" si="3">SUM(G76:G77)</f>
        <v>939000</v>
      </c>
      <c r="H78" s="248">
        <f t="shared" si="3"/>
        <v>18000</v>
      </c>
    </row>
    <row r="79" spans="2:8" x14ac:dyDescent="0.2">
      <c r="E79" s="245" t="s">
        <v>9</v>
      </c>
      <c r="F79" s="246"/>
      <c r="G79" s="249"/>
      <c r="H79" s="249"/>
    </row>
    <row r="80" spans="2:8" x14ac:dyDescent="0.2">
      <c r="E80" s="246" t="s">
        <v>54</v>
      </c>
      <c r="F80" s="248">
        <f>F40</f>
        <v>4435</v>
      </c>
      <c r="G80" s="248">
        <f t="shared" ref="G80:H80" si="4">G40</f>
        <v>3935</v>
      </c>
      <c r="H80" s="248">
        <f t="shared" si="4"/>
        <v>500</v>
      </c>
    </row>
    <row r="81" spans="5:8" x14ac:dyDescent="0.2">
      <c r="E81" s="246" t="s">
        <v>55</v>
      </c>
      <c r="F81" s="248">
        <f>F58</f>
        <v>0</v>
      </c>
      <c r="G81" s="248">
        <f t="shared" ref="G81:H81" si="5">G58</f>
        <v>0</v>
      </c>
      <c r="H81" s="248">
        <f t="shared" si="5"/>
        <v>0</v>
      </c>
    </row>
    <row r="82" spans="5:8" x14ac:dyDescent="0.2">
      <c r="E82" s="245" t="s">
        <v>56</v>
      </c>
      <c r="F82" s="248">
        <f>F80+F81</f>
        <v>4435</v>
      </c>
      <c r="G82" s="248">
        <f t="shared" ref="G82:H82" si="6">G80+G81</f>
        <v>3935</v>
      </c>
      <c r="H82" s="248">
        <f t="shared" si="6"/>
        <v>500</v>
      </c>
    </row>
    <row r="83" spans="5:8" x14ac:dyDescent="0.2">
      <c r="E83" s="245" t="s">
        <v>49</v>
      </c>
      <c r="F83" s="246"/>
      <c r="G83" s="249"/>
      <c r="H83" s="249"/>
    </row>
    <row r="84" spans="5:8" x14ac:dyDescent="0.2">
      <c r="E84" s="246" t="s">
        <v>54</v>
      </c>
      <c r="F84" s="248">
        <f>F47</f>
        <v>0</v>
      </c>
      <c r="G84" s="248">
        <f t="shared" ref="G84:H84" si="7">G47</f>
        <v>0</v>
      </c>
      <c r="H84" s="248">
        <f t="shared" si="7"/>
        <v>0</v>
      </c>
    </row>
    <row r="85" spans="5:8" x14ac:dyDescent="0.2">
      <c r="E85" s="246" t="s">
        <v>55</v>
      </c>
      <c r="F85" s="248">
        <f>F59</f>
        <v>0</v>
      </c>
      <c r="G85" s="248">
        <f t="shared" ref="G85:H85" si="8">G59</f>
        <v>0</v>
      </c>
      <c r="H85" s="248">
        <f t="shared" si="8"/>
        <v>0</v>
      </c>
    </row>
    <row r="86" spans="5:8" x14ac:dyDescent="0.2">
      <c r="E86" s="245" t="s">
        <v>56</v>
      </c>
      <c r="F86" s="248">
        <f>F84+F85</f>
        <v>0</v>
      </c>
      <c r="G86" s="248">
        <f t="shared" ref="G86:H86" si="9">G84+G85</f>
        <v>0</v>
      </c>
      <c r="H86" s="248">
        <f t="shared" si="9"/>
        <v>0</v>
      </c>
    </row>
    <row r="87" spans="5:8" x14ac:dyDescent="0.2">
      <c r="E87" s="245" t="s">
        <v>53</v>
      </c>
      <c r="F87" s="246"/>
      <c r="G87" s="249"/>
      <c r="H87" s="249"/>
    </row>
    <row r="88" spans="5:8" x14ac:dyDescent="0.2">
      <c r="E88" s="246" t="s">
        <v>54</v>
      </c>
      <c r="F88" s="248">
        <f>F51</f>
        <v>0</v>
      </c>
      <c r="G88" s="248">
        <f t="shared" ref="G88:H88" si="10">G51</f>
        <v>0</v>
      </c>
      <c r="H88" s="248">
        <f t="shared" si="10"/>
        <v>0</v>
      </c>
    </row>
    <row r="89" spans="5:8" x14ac:dyDescent="0.2">
      <c r="E89" s="246" t="s">
        <v>55</v>
      </c>
      <c r="F89" s="248">
        <f>F60</f>
        <v>0</v>
      </c>
      <c r="G89" s="248">
        <f t="shared" ref="G89:H89" si="11">G60</f>
        <v>0</v>
      </c>
      <c r="H89" s="248">
        <f t="shared" si="11"/>
        <v>0</v>
      </c>
    </row>
    <row r="90" spans="5:8" x14ac:dyDescent="0.2">
      <c r="E90" s="245" t="s">
        <v>56</v>
      </c>
      <c r="F90" s="248">
        <f>F88+F89</f>
        <v>0</v>
      </c>
      <c r="G90" s="249"/>
      <c r="H90" s="249"/>
    </row>
    <row r="91" spans="5:8" x14ac:dyDescent="0.2">
      <c r="E91" s="245" t="s">
        <v>57</v>
      </c>
      <c r="F91" s="246"/>
      <c r="G91" s="248">
        <f t="shared" ref="G91:H91" si="12">G89+G90</f>
        <v>0</v>
      </c>
      <c r="H91" s="248">
        <f t="shared" si="12"/>
        <v>0</v>
      </c>
    </row>
    <row r="92" spans="5:8" x14ac:dyDescent="0.2">
      <c r="E92" s="246" t="s">
        <v>54</v>
      </c>
      <c r="F92" s="248">
        <f>F52</f>
        <v>8533</v>
      </c>
      <c r="G92" s="248">
        <f t="shared" ref="G92:H92" si="13">G52</f>
        <v>8533</v>
      </c>
      <c r="H92" s="248">
        <f t="shared" si="13"/>
        <v>0</v>
      </c>
    </row>
    <row r="93" spans="5:8" x14ac:dyDescent="0.2">
      <c r="E93" s="246" t="s">
        <v>55</v>
      </c>
      <c r="F93" s="248">
        <f>F61</f>
        <v>0</v>
      </c>
      <c r="G93" s="248">
        <f t="shared" ref="G93:H93" si="14">G61</f>
        <v>0</v>
      </c>
      <c r="H93" s="248">
        <f t="shared" si="14"/>
        <v>0</v>
      </c>
    </row>
    <row r="94" spans="5:8" x14ac:dyDescent="0.2">
      <c r="E94" s="245" t="s">
        <v>56</v>
      </c>
      <c r="F94" s="248">
        <f>F92+F93</f>
        <v>8533</v>
      </c>
      <c r="G94" s="248">
        <f t="shared" ref="G94:H94" si="15">G92+G93</f>
        <v>8533</v>
      </c>
      <c r="H94" s="248">
        <f t="shared" si="15"/>
        <v>0</v>
      </c>
    </row>
    <row r="95" spans="5:8" x14ac:dyDescent="0.2">
      <c r="E95" s="250" t="s">
        <v>13</v>
      </c>
      <c r="F95" s="251">
        <f>F70+F74+F78+F82+F86+F90+F94</f>
        <v>3291098</v>
      </c>
      <c r="G95" s="251">
        <f t="shared" ref="G95:H95" si="16">G70+G74+G78+G82+G86+G90+G94</f>
        <v>3110898</v>
      </c>
      <c r="H95" s="251">
        <f t="shared" si="16"/>
        <v>180200</v>
      </c>
    </row>
    <row r="98" spans="3:8" x14ac:dyDescent="0.2">
      <c r="C98" s="420" t="s">
        <v>15</v>
      </c>
      <c r="D98" s="420"/>
      <c r="E98" s="420"/>
      <c r="F98" s="420" t="s">
        <v>17</v>
      </c>
      <c r="G98" s="420"/>
      <c r="H98" s="420"/>
    </row>
    <row r="99" spans="3:8" x14ac:dyDescent="0.2">
      <c r="C99" s="3"/>
    </row>
    <row r="100" spans="3:8" x14ac:dyDescent="0.2">
      <c r="C100" s="421" t="s">
        <v>200</v>
      </c>
      <c r="D100" s="421"/>
      <c r="E100" s="421"/>
      <c r="F100" s="421" t="s">
        <v>201</v>
      </c>
      <c r="G100" s="421"/>
      <c r="H100" s="421"/>
    </row>
    <row r="101" spans="3:8" x14ac:dyDescent="0.2">
      <c r="C101" s="420" t="s">
        <v>245</v>
      </c>
      <c r="D101" s="420"/>
      <c r="E101" s="420"/>
      <c r="F101" s="420" t="s">
        <v>219</v>
      </c>
      <c r="G101" s="420"/>
      <c r="H101" s="420"/>
    </row>
  </sheetData>
  <mergeCells count="15">
    <mergeCell ref="C101:E101"/>
    <mergeCell ref="F101:H101"/>
    <mergeCell ref="C7:H7"/>
    <mergeCell ref="C8:H8"/>
    <mergeCell ref="C10:D10"/>
    <mergeCell ref="C98:E98"/>
    <mergeCell ref="F98:H98"/>
    <mergeCell ref="C100:E100"/>
    <mergeCell ref="F100:H100"/>
    <mergeCell ref="C6:H6"/>
    <mergeCell ref="C1:H1"/>
    <mergeCell ref="C2:H2"/>
    <mergeCell ref="C3:H3"/>
    <mergeCell ref="C4:H4"/>
    <mergeCell ref="C5:H5"/>
  </mergeCells>
  <pageMargins left="0.7" right="0.7" top="0.75" bottom="0.75" header="0.3" footer="0.3"/>
  <ignoredErrors>
    <ignoredError sqref="F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Q133"/>
  <sheetViews>
    <sheetView topLeftCell="A79" workbookViewId="0">
      <selection activeCell="G15" sqref="G15"/>
    </sheetView>
  </sheetViews>
  <sheetFormatPr defaultColWidth="25.28515625" defaultRowHeight="12.75" x14ac:dyDescent="0.2"/>
  <cols>
    <col min="1" max="1" width="37.85546875" style="35" customWidth="1"/>
    <col min="2" max="2" width="9.28515625" style="35" customWidth="1"/>
    <col min="3" max="3" width="14.5703125" style="366" customWidth="1"/>
    <col min="4" max="4" width="10.140625" style="254" customWidth="1"/>
    <col min="5" max="5" width="5.28515625" style="254" customWidth="1"/>
    <col min="6" max="6" width="5.42578125" style="254" customWidth="1"/>
    <col min="7" max="7" width="5.28515625" style="276" customWidth="1"/>
    <col min="8" max="8" width="9.7109375" style="254" customWidth="1"/>
    <col min="9" max="9" width="13.85546875" style="254" customWidth="1"/>
    <col min="10" max="10" width="8.7109375" style="254" customWidth="1"/>
    <col min="11" max="11" width="10" style="254" customWidth="1"/>
    <col min="12" max="12" width="11" style="254" customWidth="1"/>
    <col min="13" max="13" width="7.5703125" style="263" customWidth="1"/>
    <col min="14" max="14" width="7.85546875" style="36" customWidth="1"/>
    <col min="15" max="16384" width="25.28515625" style="35"/>
  </cols>
  <sheetData>
    <row r="1" spans="1:14" s="28" customFormat="1" x14ac:dyDescent="0.2">
      <c r="B1" s="29"/>
      <c r="C1" s="364"/>
      <c r="D1" s="257"/>
      <c r="E1" s="257"/>
      <c r="F1" s="252"/>
      <c r="G1" s="273"/>
      <c r="H1" s="252"/>
      <c r="I1" s="252"/>
      <c r="J1" s="252"/>
      <c r="K1" s="252"/>
      <c r="L1" s="252"/>
      <c r="M1" s="28" t="s">
        <v>114</v>
      </c>
    </row>
    <row r="2" spans="1:14" s="28" customFormat="1" x14ac:dyDescent="0.2">
      <c r="A2" s="424" t="s">
        <v>115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4" s="28" customFormat="1" x14ac:dyDescent="0.2">
      <c r="A3" s="424" t="s">
        <v>260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4" s="28" customFormat="1" x14ac:dyDescent="0.2">
      <c r="A4" s="425" t="s">
        <v>116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</row>
    <row r="5" spans="1:14" s="28" customFormat="1" x14ac:dyDescent="0.2">
      <c r="B5" s="29"/>
      <c r="C5" s="364"/>
      <c r="D5" s="257"/>
      <c r="E5" s="257"/>
      <c r="F5" s="252"/>
      <c r="G5" s="273"/>
      <c r="H5" s="252"/>
      <c r="I5" s="259"/>
      <c r="J5" s="259"/>
      <c r="K5" s="259"/>
      <c r="L5" s="259"/>
      <c r="M5" s="258"/>
    </row>
    <row r="6" spans="1:14" s="32" customFormat="1" x14ac:dyDescent="0.2">
      <c r="A6" s="30" t="s">
        <v>117</v>
      </c>
      <c r="B6" s="31" t="s">
        <v>118</v>
      </c>
      <c r="C6" s="365"/>
      <c r="D6" s="260"/>
      <c r="E6" s="261"/>
      <c r="F6" s="261"/>
      <c r="G6" s="274"/>
      <c r="H6" s="253"/>
      <c r="I6" s="253"/>
      <c r="J6" s="253"/>
      <c r="K6" s="253"/>
      <c r="L6" s="253"/>
      <c r="M6" s="262"/>
      <c r="N6" s="33"/>
    </row>
    <row r="7" spans="1:14" s="32" customFormat="1" x14ac:dyDescent="0.2">
      <c r="A7" s="30" t="s">
        <v>119</v>
      </c>
      <c r="B7" s="31" t="s">
        <v>120</v>
      </c>
      <c r="C7" s="365"/>
      <c r="D7" s="260"/>
      <c r="E7" s="261"/>
      <c r="F7" s="261"/>
      <c r="G7" s="274"/>
      <c r="H7" s="253"/>
      <c r="I7" s="253"/>
      <c r="J7" s="253"/>
      <c r="K7" s="253"/>
      <c r="L7" s="253"/>
      <c r="M7" s="262"/>
      <c r="N7" s="33"/>
    </row>
    <row r="8" spans="1:14" s="32" customFormat="1" x14ac:dyDescent="0.2">
      <c r="A8" s="30" t="s">
        <v>121</v>
      </c>
      <c r="B8" s="31" t="s">
        <v>254</v>
      </c>
      <c r="C8" s="365"/>
      <c r="D8" s="260"/>
      <c r="E8" s="261"/>
      <c r="F8" s="261"/>
      <c r="G8" s="274"/>
      <c r="H8" s="253"/>
      <c r="I8" s="253"/>
      <c r="J8" s="253"/>
      <c r="K8" s="253"/>
      <c r="L8" s="253"/>
      <c r="M8" s="262"/>
      <c r="N8" s="33"/>
    </row>
    <row r="9" spans="1:14" s="32" customFormat="1" x14ac:dyDescent="0.2">
      <c r="A9" s="30" t="s">
        <v>122</v>
      </c>
      <c r="B9" s="31" t="s">
        <v>123</v>
      </c>
      <c r="C9" s="365"/>
      <c r="D9" s="272"/>
      <c r="E9" s="272"/>
      <c r="F9" s="272"/>
      <c r="G9" s="275"/>
      <c r="H9" s="253"/>
      <c r="I9" s="253"/>
      <c r="J9" s="253"/>
      <c r="K9" s="253"/>
      <c r="L9" s="253"/>
      <c r="M9" s="262"/>
      <c r="N9" s="33"/>
    </row>
    <row r="10" spans="1:14" x14ac:dyDescent="0.2">
      <c r="A10" s="34"/>
    </row>
    <row r="11" spans="1:14" s="278" customFormat="1" ht="8.25" x14ac:dyDescent="0.15">
      <c r="A11" s="426" t="s">
        <v>124</v>
      </c>
      <c r="B11" s="427" t="s">
        <v>125</v>
      </c>
      <c r="C11" s="428" t="s">
        <v>126</v>
      </c>
      <c r="D11" s="429" t="s">
        <v>127</v>
      </c>
      <c r="E11" s="429"/>
      <c r="F11" s="429"/>
      <c r="G11" s="429"/>
      <c r="H11" s="429"/>
      <c r="I11" s="429" t="s">
        <v>128</v>
      </c>
      <c r="J11" s="429"/>
      <c r="K11" s="429"/>
      <c r="L11" s="429" t="s">
        <v>129</v>
      </c>
      <c r="M11" s="429"/>
      <c r="N11" s="423" t="s">
        <v>130</v>
      </c>
    </row>
    <row r="12" spans="1:14" s="278" customFormat="1" ht="16.5" x14ac:dyDescent="0.15">
      <c r="A12" s="426"/>
      <c r="B12" s="427"/>
      <c r="C12" s="428"/>
      <c r="D12" s="279" t="s">
        <v>256</v>
      </c>
      <c r="E12" s="279" t="s">
        <v>257</v>
      </c>
      <c r="F12" s="279" t="s">
        <v>258</v>
      </c>
      <c r="G12" s="280" t="s">
        <v>259</v>
      </c>
      <c r="H12" s="281" t="s">
        <v>131</v>
      </c>
      <c r="I12" s="362" t="s">
        <v>132</v>
      </c>
      <c r="J12" s="362" t="s">
        <v>133</v>
      </c>
      <c r="K12" s="279" t="s">
        <v>131</v>
      </c>
      <c r="L12" s="279" t="s">
        <v>134</v>
      </c>
      <c r="M12" s="282" t="s">
        <v>135</v>
      </c>
      <c r="N12" s="423"/>
    </row>
    <row r="13" spans="1:14" s="290" customFormat="1" ht="8.25" x14ac:dyDescent="0.15">
      <c r="A13" s="283">
        <v>1</v>
      </c>
      <c r="B13" s="283">
        <v>2</v>
      </c>
      <c r="C13" s="367">
        <v>3</v>
      </c>
      <c r="D13" s="285" t="s">
        <v>246</v>
      </c>
      <c r="E13" s="286" t="s">
        <v>247</v>
      </c>
      <c r="F13" s="286" t="s">
        <v>248</v>
      </c>
      <c r="G13" s="287" t="s">
        <v>249</v>
      </c>
      <c r="H13" s="288" t="s">
        <v>136</v>
      </c>
      <c r="I13" s="286" t="s">
        <v>250</v>
      </c>
      <c r="J13" s="286" t="s">
        <v>251</v>
      </c>
      <c r="K13" s="288" t="s">
        <v>137</v>
      </c>
      <c r="L13" s="288" t="s">
        <v>138</v>
      </c>
      <c r="M13" s="289" t="s">
        <v>139</v>
      </c>
      <c r="N13" s="284">
        <v>14</v>
      </c>
    </row>
    <row r="14" spans="1:14" s="298" customFormat="1" ht="8.25" x14ac:dyDescent="0.15">
      <c r="A14" s="291"/>
      <c r="B14" s="292"/>
      <c r="C14" s="368"/>
      <c r="D14" s="293"/>
      <c r="E14" s="294"/>
      <c r="F14" s="293"/>
      <c r="G14" s="295"/>
      <c r="H14" s="293"/>
      <c r="I14" s="294"/>
      <c r="J14" s="293"/>
      <c r="K14" s="296"/>
      <c r="L14" s="296"/>
      <c r="M14" s="297"/>
      <c r="N14" s="292"/>
    </row>
    <row r="15" spans="1:14" s="305" customFormat="1" ht="8.25" x14ac:dyDescent="0.15">
      <c r="A15" s="299" t="s">
        <v>140</v>
      </c>
      <c r="B15" s="300"/>
      <c r="C15" s="369">
        <v>2000000</v>
      </c>
      <c r="D15" s="301">
        <f>+D21+D26+D42+D53+D60+D64+D65+D67</f>
        <v>864523</v>
      </c>
      <c r="E15" s="301">
        <f>+E21+E26+E42+E53+E60+E64+E65+E67</f>
        <v>0</v>
      </c>
      <c r="F15" s="301">
        <f>+F21+F26+F42+F53+F60+F64+F65+F67</f>
        <v>0</v>
      </c>
      <c r="G15" s="302">
        <f>+G21+G26+G42+G53+G60+G64+G65+G67</f>
        <v>0</v>
      </c>
      <c r="H15" s="301">
        <f>D15+E15+F15+G15</f>
        <v>864523</v>
      </c>
      <c r="I15" s="301">
        <f>SUM(H15)</f>
        <v>864523</v>
      </c>
      <c r="J15" s="301"/>
      <c r="K15" s="301">
        <f>I15+J15</f>
        <v>864523</v>
      </c>
      <c r="L15" s="301">
        <f>H15-C15</f>
        <v>-1135477</v>
      </c>
      <c r="M15" s="303">
        <f>L15/C15</f>
        <v>-0.56773850000000003</v>
      </c>
      <c r="N15" s="304"/>
    </row>
    <row r="16" spans="1:14" s="298" customFormat="1" ht="8.25" x14ac:dyDescent="0.15">
      <c r="A16" s="299"/>
      <c r="B16" s="306"/>
      <c r="C16" s="368"/>
      <c r="D16" s="296"/>
      <c r="E16" s="294"/>
      <c r="F16" s="296"/>
      <c r="G16" s="295"/>
      <c r="H16" s="296">
        <f>SUM(D16+E16+F16+G16)</f>
        <v>0</v>
      </c>
      <c r="I16" s="294"/>
      <c r="J16" s="296"/>
      <c r="K16" s="296">
        <f>SUM(I16+J16)</f>
        <v>0</v>
      </c>
      <c r="L16" s="296">
        <f>SUM(H16-C16)</f>
        <v>0</v>
      </c>
      <c r="M16" s="307" t="e">
        <f>SUM(L16/C16)</f>
        <v>#DIV/0!</v>
      </c>
      <c r="N16" s="292"/>
    </row>
    <row r="17" spans="1:43" s="298" customFormat="1" ht="8.25" x14ac:dyDescent="0.15">
      <c r="A17" s="308" t="s">
        <v>141</v>
      </c>
      <c r="B17" s="306"/>
      <c r="C17" s="368"/>
      <c r="D17" s="296"/>
      <c r="E17" s="294"/>
      <c r="F17" s="296"/>
      <c r="G17" s="295"/>
      <c r="H17" s="296">
        <f t="shared" ref="H17:H20" si="0">SUM(D17+E17+F17+G17)</f>
        <v>0</v>
      </c>
      <c r="I17" s="294"/>
      <c r="J17" s="296"/>
      <c r="K17" s="296">
        <f t="shared" ref="K17:K20" si="1">SUM(I17+J17)</f>
        <v>0</v>
      </c>
      <c r="L17" s="296">
        <f t="shared" ref="L17:L20" si="2">SUM(H17-C17)</f>
        <v>0</v>
      </c>
      <c r="M17" s="307" t="e">
        <f t="shared" ref="M17:M20" si="3">SUM(L17/C17)</f>
        <v>#DIV/0!</v>
      </c>
      <c r="N17" s="292"/>
    </row>
    <row r="18" spans="1:43" s="298" customFormat="1" ht="8.25" x14ac:dyDescent="0.15">
      <c r="A18" s="291"/>
      <c r="B18" s="306"/>
      <c r="C18" s="368"/>
      <c r="D18" s="296"/>
      <c r="E18" s="294"/>
      <c r="F18" s="296"/>
      <c r="G18" s="295"/>
      <c r="H18" s="296">
        <f t="shared" si="0"/>
        <v>0</v>
      </c>
      <c r="I18" s="294"/>
      <c r="J18" s="296"/>
      <c r="K18" s="296">
        <f t="shared" si="1"/>
        <v>0</v>
      </c>
      <c r="L18" s="296">
        <f t="shared" si="2"/>
        <v>0</v>
      </c>
      <c r="M18" s="307" t="e">
        <f t="shared" si="3"/>
        <v>#DIV/0!</v>
      </c>
      <c r="N18" s="292"/>
    </row>
    <row r="19" spans="1:43" s="298" customFormat="1" ht="8.25" x14ac:dyDescent="0.15">
      <c r="A19" s="308" t="s">
        <v>142</v>
      </c>
      <c r="B19" s="306"/>
      <c r="C19" s="368"/>
      <c r="D19" s="296"/>
      <c r="E19" s="294"/>
      <c r="F19" s="296"/>
      <c r="G19" s="295"/>
      <c r="H19" s="296">
        <f t="shared" si="0"/>
        <v>0</v>
      </c>
      <c r="I19" s="294"/>
      <c r="J19" s="296"/>
      <c r="K19" s="296">
        <f t="shared" si="1"/>
        <v>0</v>
      </c>
      <c r="L19" s="296">
        <f t="shared" si="2"/>
        <v>0</v>
      </c>
      <c r="M19" s="307" t="e">
        <f t="shared" si="3"/>
        <v>#DIV/0!</v>
      </c>
      <c r="N19" s="292"/>
    </row>
    <row r="20" spans="1:43" s="298" customFormat="1" ht="8.25" x14ac:dyDescent="0.15">
      <c r="A20" s="308"/>
      <c r="B20" s="306"/>
      <c r="C20" s="368"/>
      <c r="D20" s="296"/>
      <c r="E20" s="294"/>
      <c r="F20" s="296"/>
      <c r="G20" s="295"/>
      <c r="H20" s="296">
        <f t="shared" si="0"/>
        <v>0</v>
      </c>
      <c r="I20" s="294"/>
      <c r="J20" s="296"/>
      <c r="K20" s="296">
        <f t="shared" si="1"/>
        <v>0</v>
      </c>
      <c r="L20" s="296">
        <f t="shared" si="2"/>
        <v>0</v>
      </c>
      <c r="M20" s="307" t="e">
        <f t="shared" si="3"/>
        <v>#DIV/0!</v>
      </c>
      <c r="N20" s="309"/>
    </row>
    <row r="21" spans="1:43" s="305" customFormat="1" ht="8.25" x14ac:dyDescent="0.15">
      <c r="A21" s="310" t="s">
        <v>189</v>
      </c>
      <c r="B21" s="311" t="s">
        <v>196</v>
      </c>
      <c r="C21" s="369">
        <v>0</v>
      </c>
      <c r="D21" s="301">
        <v>0</v>
      </c>
      <c r="E21" s="301">
        <v>0</v>
      </c>
      <c r="F21" s="301">
        <v>0</v>
      </c>
      <c r="G21" s="302">
        <v>0</v>
      </c>
      <c r="H21" s="301">
        <f>D21+E21+F21+G21</f>
        <v>0</v>
      </c>
      <c r="I21" s="301">
        <f>SUM(H21)</f>
        <v>0</v>
      </c>
      <c r="J21" s="301"/>
      <c r="K21" s="301">
        <f>I21+J21</f>
        <v>0</v>
      </c>
      <c r="L21" s="301">
        <f>+H21-C21</f>
        <v>0</v>
      </c>
      <c r="M21" s="301" t="e">
        <f>L21/C21</f>
        <v>#DIV/0!</v>
      </c>
      <c r="N21" s="312"/>
      <c r="O21" s="313"/>
    </row>
    <row r="22" spans="1:43" s="298" customFormat="1" ht="8.25" x14ac:dyDescent="0.15">
      <c r="A22" s="314" t="s">
        <v>143</v>
      </c>
      <c r="B22" s="306"/>
      <c r="C22" s="368"/>
      <c r="D22" s="296"/>
      <c r="E22" s="294"/>
      <c r="F22" s="296"/>
      <c r="G22" s="295"/>
      <c r="H22" s="296">
        <f>SUM(D22+E22+F22+G22)</f>
        <v>0</v>
      </c>
      <c r="I22" s="296">
        <f>SUM(H22)</f>
        <v>0</v>
      </c>
      <c r="J22" s="296"/>
      <c r="K22" s="296">
        <f>I22+J22</f>
        <v>0</v>
      </c>
      <c r="L22" s="296">
        <f>SUM(H22-C22)</f>
        <v>0</v>
      </c>
      <c r="M22" s="297"/>
      <c r="N22" s="315"/>
      <c r="O22" s="313"/>
    </row>
    <row r="23" spans="1:43" s="298" customFormat="1" ht="8.25" x14ac:dyDescent="0.15">
      <c r="A23" s="316"/>
      <c r="B23" s="306"/>
      <c r="C23" s="368"/>
      <c r="D23" s="296"/>
      <c r="E23" s="294"/>
      <c r="F23" s="296"/>
      <c r="G23" s="295"/>
      <c r="H23" s="296">
        <f t="shared" ref="H23:H25" si="4">SUM(D23+E23+F23+G23)</f>
        <v>0</v>
      </c>
      <c r="I23" s="296">
        <f t="shared" ref="I23:I25" si="5">SUM(H23)</f>
        <v>0</v>
      </c>
      <c r="J23" s="296"/>
      <c r="K23" s="296">
        <f>I23+J23</f>
        <v>0</v>
      </c>
      <c r="L23" s="296">
        <f t="shared" ref="L23:L25" si="6">SUM(H23-C23)</f>
        <v>0</v>
      </c>
      <c r="M23" s="297"/>
      <c r="N23" s="309"/>
      <c r="O23" s="313"/>
    </row>
    <row r="24" spans="1:43" s="324" customFormat="1" ht="8.25" x14ac:dyDescent="0.15">
      <c r="A24" s="317" t="s">
        <v>144</v>
      </c>
      <c r="B24" s="318"/>
      <c r="C24" s="370"/>
      <c r="D24" s="320"/>
      <c r="E24" s="320"/>
      <c r="F24" s="320"/>
      <c r="G24" s="321"/>
      <c r="H24" s="296">
        <f t="shared" si="4"/>
        <v>0</v>
      </c>
      <c r="I24" s="296">
        <f t="shared" si="5"/>
        <v>0</v>
      </c>
      <c r="J24" s="296"/>
      <c r="K24" s="296">
        <f>I24+J24</f>
        <v>0</v>
      </c>
      <c r="L24" s="296">
        <f t="shared" si="6"/>
        <v>0</v>
      </c>
      <c r="M24" s="322"/>
      <c r="N24" s="309"/>
      <c r="O24" s="31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</row>
    <row r="25" spans="1:43" s="323" customFormat="1" ht="8.25" x14ac:dyDescent="0.15">
      <c r="A25" s="325" t="s">
        <v>145</v>
      </c>
      <c r="B25" s="326"/>
      <c r="C25" s="371"/>
      <c r="D25" s="327"/>
      <c r="E25" s="327"/>
      <c r="F25" s="327"/>
      <c r="G25" s="328"/>
      <c r="H25" s="296">
        <f t="shared" si="4"/>
        <v>0</v>
      </c>
      <c r="I25" s="296">
        <f t="shared" si="5"/>
        <v>0</v>
      </c>
      <c r="J25" s="296"/>
      <c r="K25" s="296">
        <f>I25+J25</f>
        <v>0</v>
      </c>
      <c r="L25" s="296">
        <f t="shared" si="6"/>
        <v>0</v>
      </c>
      <c r="M25" s="329"/>
      <c r="N25" s="309"/>
      <c r="O25" s="313"/>
    </row>
    <row r="26" spans="1:43" s="324" customFormat="1" ht="8.25" x14ac:dyDescent="0.15">
      <c r="A26" s="330" t="s">
        <v>20</v>
      </c>
      <c r="B26" s="331" t="s">
        <v>188</v>
      </c>
      <c r="C26" s="369">
        <f>SUM(C27:C41)</f>
        <v>1820000</v>
      </c>
      <c r="D26" s="332">
        <f>SUM(D27:D41)</f>
        <v>544570</v>
      </c>
      <c r="E26" s="332">
        <f>SUM(E27:E41)</f>
        <v>0</v>
      </c>
      <c r="F26" s="332">
        <f>SUM(F27:F41)</f>
        <v>0</v>
      </c>
      <c r="G26" s="302">
        <f>SUM(G27:G41)</f>
        <v>0</v>
      </c>
      <c r="H26" s="332">
        <f>SUM(D26:G26)</f>
        <v>544570</v>
      </c>
      <c r="I26" s="332">
        <f>SUM(H26)</f>
        <v>544570</v>
      </c>
      <c r="J26" s="332"/>
      <c r="K26" s="332">
        <f>+I26+J26</f>
        <v>544570</v>
      </c>
      <c r="L26" s="332">
        <f>+H26-C26</f>
        <v>-1275430</v>
      </c>
      <c r="M26" s="303">
        <f>L26/C26</f>
        <v>-0.70078571428571423</v>
      </c>
      <c r="N26" s="319"/>
      <c r="O26" s="313"/>
    </row>
    <row r="27" spans="1:43" s="323" customFormat="1" ht="8.25" x14ac:dyDescent="0.15">
      <c r="A27" s="333" t="s">
        <v>146</v>
      </c>
      <c r="B27" s="334" t="s">
        <v>62</v>
      </c>
      <c r="C27" s="368"/>
      <c r="D27" s="335"/>
      <c r="E27" s="336"/>
      <c r="F27" s="335"/>
      <c r="G27" s="295"/>
      <c r="H27" s="296">
        <f>SUM(D27-E27-F27-G27)</f>
        <v>0</v>
      </c>
      <c r="I27" s="296">
        <f>SUM(H27)</f>
        <v>0</v>
      </c>
      <c r="J27" s="296"/>
      <c r="K27" s="296"/>
      <c r="L27" s="320"/>
      <c r="M27" s="329" t="e">
        <f>L27/C27</f>
        <v>#DIV/0!</v>
      </c>
      <c r="N27" s="309"/>
      <c r="O27" s="313"/>
    </row>
    <row r="28" spans="1:43" s="323" customFormat="1" ht="8.25" x14ac:dyDescent="0.15">
      <c r="A28" s="333" t="s">
        <v>147</v>
      </c>
      <c r="B28" s="334" t="s">
        <v>65</v>
      </c>
      <c r="C28" s="368"/>
      <c r="D28" s="335"/>
      <c r="E28" s="336"/>
      <c r="F28" s="335"/>
      <c r="G28" s="295"/>
      <c r="H28" s="296">
        <f t="shared" ref="H28:H41" si="7">SUM(D28-E28-F28-G28)</f>
        <v>0</v>
      </c>
      <c r="I28" s="296">
        <f>SUM(H28)</f>
        <v>0</v>
      </c>
      <c r="J28" s="296"/>
      <c r="K28" s="296"/>
      <c r="L28" s="320"/>
      <c r="M28" s="329" t="e">
        <f t="shared" ref="M28" si="8">SUM(L28/C28)</f>
        <v>#DIV/0!</v>
      </c>
      <c r="N28" s="309"/>
      <c r="O28" s="313"/>
    </row>
    <row r="29" spans="1:43" s="323" customFormat="1" ht="8.25" x14ac:dyDescent="0.15">
      <c r="A29" s="333" t="s">
        <v>148</v>
      </c>
      <c r="B29" s="334" t="s">
        <v>67</v>
      </c>
      <c r="C29" s="368">
        <v>900000</v>
      </c>
      <c r="D29" s="335">
        <v>285000</v>
      </c>
      <c r="E29" s="336"/>
      <c r="F29" s="335"/>
      <c r="G29" s="295"/>
      <c r="H29" s="296">
        <f>SUM(D29:G29)</f>
        <v>285000</v>
      </c>
      <c r="I29" s="296">
        <f t="shared" ref="I29:I41" si="9">SUM(H29)</f>
        <v>285000</v>
      </c>
      <c r="J29" s="296"/>
      <c r="K29" s="296"/>
      <c r="L29" s="320"/>
      <c r="M29" s="329">
        <f>L29/C29</f>
        <v>0</v>
      </c>
      <c r="N29" s="309"/>
      <c r="O29" s="337"/>
    </row>
    <row r="30" spans="1:43" s="323" customFormat="1" ht="8.25" x14ac:dyDescent="0.15">
      <c r="A30" s="333" t="s">
        <v>149</v>
      </c>
      <c r="B30" s="334" t="s">
        <v>69</v>
      </c>
      <c r="C30" s="368"/>
      <c r="D30" s="335"/>
      <c r="E30" s="336"/>
      <c r="F30" s="335"/>
      <c r="G30" s="295"/>
      <c r="H30" s="296">
        <f t="shared" si="7"/>
        <v>0</v>
      </c>
      <c r="I30" s="296">
        <f t="shared" si="9"/>
        <v>0</v>
      </c>
      <c r="J30" s="296"/>
      <c r="K30" s="296"/>
      <c r="L30" s="320"/>
      <c r="M30" s="329" t="e">
        <f t="shared" ref="M30:M41" si="10">L30/C30</f>
        <v>#DIV/0!</v>
      </c>
      <c r="N30" s="309"/>
      <c r="O30" s="337"/>
    </row>
    <row r="31" spans="1:43" s="323" customFormat="1" ht="8.25" x14ac:dyDescent="0.15">
      <c r="A31" s="333" t="s">
        <v>150</v>
      </c>
      <c r="B31" s="334" t="s">
        <v>71</v>
      </c>
      <c r="C31" s="368">
        <v>20000</v>
      </c>
      <c r="D31" s="335"/>
      <c r="E31" s="336"/>
      <c r="F31" s="335"/>
      <c r="G31" s="295"/>
      <c r="H31" s="296">
        <f>SUM(D31:G31)</f>
        <v>0</v>
      </c>
      <c r="I31" s="296">
        <f t="shared" si="9"/>
        <v>0</v>
      </c>
      <c r="J31" s="296"/>
      <c r="K31" s="296"/>
      <c r="L31" s="320"/>
      <c r="M31" s="329">
        <f t="shared" si="10"/>
        <v>0</v>
      </c>
      <c r="N31" s="309"/>
      <c r="O31" s="337"/>
    </row>
    <row r="32" spans="1:43" s="323" customFormat="1" ht="8.25" x14ac:dyDescent="0.15">
      <c r="A32" s="333" t="s">
        <v>151</v>
      </c>
      <c r="B32" s="334" t="s">
        <v>74</v>
      </c>
      <c r="C32" s="368"/>
      <c r="D32" s="335"/>
      <c r="E32" s="336"/>
      <c r="F32" s="335"/>
      <c r="G32" s="295"/>
      <c r="H32" s="296">
        <f t="shared" si="7"/>
        <v>0</v>
      </c>
      <c r="I32" s="296">
        <f t="shared" si="9"/>
        <v>0</v>
      </c>
      <c r="J32" s="296"/>
      <c r="K32" s="296"/>
      <c r="L32" s="320"/>
      <c r="M32" s="329" t="e">
        <f t="shared" si="10"/>
        <v>#DIV/0!</v>
      </c>
      <c r="N32" s="309"/>
      <c r="O32" s="337"/>
    </row>
    <row r="33" spans="1:15" s="323" customFormat="1" ht="8.25" x14ac:dyDescent="0.15">
      <c r="A33" s="333" t="s">
        <v>152</v>
      </c>
      <c r="B33" s="334" t="s">
        <v>76</v>
      </c>
      <c r="C33" s="368"/>
      <c r="D33" s="335">
        <v>5000</v>
      </c>
      <c r="E33" s="336"/>
      <c r="F33" s="335"/>
      <c r="G33" s="295"/>
      <c r="H33" s="296">
        <f>SUM(D33:G33)</f>
        <v>5000</v>
      </c>
      <c r="I33" s="296">
        <f t="shared" si="9"/>
        <v>5000</v>
      </c>
      <c r="J33" s="296"/>
      <c r="K33" s="296"/>
      <c r="L33" s="320"/>
      <c r="M33" s="329" t="e">
        <f t="shared" si="10"/>
        <v>#DIV/0!</v>
      </c>
      <c r="N33" s="309"/>
      <c r="O33" s="337"/>
    </row>
    <row r="34" spans="1:15" s="323" customFormat="1" ht="8.25" x14ac:dyDescent="0.15">
      <c r="A34" s="333" t="s">
        <v>153</v>
      </c>
      <c r="B34" s="334" t="s">
        <v>79</v>
      </c>
      <c r="C34" s="368">
        <v>250000</v>
      </c>
      <c r="D34" s="335">
        <v>125300</v>
      </c>
      <c r="E34" s="336"/>
      <c r="F34" s="335"/>
      <c r="G34" s="295"/>
      <c r="H34" s="296">
        <f>SUM(D34:G34)</f>
        <v>125300</v>
      </c>
      <c r="I34" s="296">
        <f t="shared" si="9"/>
        <v>125300</v>
      </c>
      <c r="J34" s="296"/>
      <c r="K34" s="296"/>
      <c r="L34" s="320"/>
      <c r="M34" s="329">
        <f t="shared" si="10"/>
        <v>0</v>
      </c>
      <c r="N34" s="309"/>
      <c r="O34" s="337"/>
    </row>
    <row r="35" spans="1:15" s="323" customFormat="1" ht="8.25" x14ac:dyDescent="0.15">
      <c r="A35" s="338" t="s">
        <v>210</v>
      </c>
      <c r="B35" s="334" t="s">
        <v>82</v>
      </c>
      <c r="C35" s="368"/>
      <c r="D35" s="335"/>
      <c r="E35" s="336"/>
      <c r="F35" s="335"/>
      <c r="G35" s="295"/>
      <c r="H35" s="296">
        <f t="shared" si="7"/>
        <v>0</v>
      </c>
      <c r="I35" s="296">
        <f t="shared" si="9"/>
        <v>0</v>
      </c>
      <c r="J35" s="296"/>
      <c r="K35" s="296"/>
      <c r="L35" s="320"/>
      <c r="M35" s="329" t="e">
        <f t="shared" si="10"/>
        <v>#DIV/0!</v>
      </c>
      <c r="N35" s="309"/>
      <c r="O35" s="337"/>
    </row>
    <row r="36" spans="1:15" s="323" customFormat="1" ht="8.25" x14ac:dyDescent="0.15">
      <c r="A36" s="333" t="s">
        <v>211</v>
      </c>
      <c r="B36" s="334" t="s">
        <v>85</v>
      </c>
      <c r="C36" s="368"/>
      <c r="D36" s="335">
        <v>1000</v>
      </c>
      <c r="E36" s="336"/>
      <c r="F36" s="335"/>
      <c r="G36" s="295"/>
      <c r="H36" s="335">
        <f>SUM(D36:G36)</f>
        <v>1000</v>
      </c>
      <c r="I36" s="296">
        <f t="shared" si="9"/>
        <v>1000</v>
      </c>
      <c r="J36" s="296"/>
      <c r="K36" s="296"/>
      <c r="L36" s="320"/>
      <c r="M36" s="329" t="e">
        <f t="shared" si="10"/>
        <v>#DIV/0!</v>
      </c>
      <c r="N36" s="309"/>
      <c r="O36" s="337"/>
    </row>
    <row r="37" spans="1:15" s="323" customFormat="1" ht="8.25" x14ac:dyDescent="0.15">
      <c r="A37" s="333" t="s">
        <v>154</v>
      </c>
      <c r="B37" s="334" t="s">
        <v>87</v>
      </c>
      <c r="C37" s="368">
        <v>400000</v>
      </c>
      <c r="D37" s="335">
        <v>125400</v>
      </c>
      <c r="E37" s="336"/>
      <c r="F37" s="335"/>
      <c r="G37" s="295"/>
      <c r="H37" s="296">
        <f>SUM(D37:G37)</f>
        <v>125400</v>
      </c>
      <c r="I37" s="296">
        <f t="shared" si="9"/>
        <v>125400</v>
      </c>
      <c r="J37" s="296"/>
      <c r="K37" s="296"/>
      <c r="L37" s="320"/>
      <c r="M37" s="329">
        <f t="shared" si="10"/>
        <v>0</v>
      </c>
      <c r="N37" s="309"/>
      <c r="O37" s="337"/>
    </row>
    <row r="38" spans="1:15" s="323" customFormat="1" ht="8.25" x14ac:dyDescent="0.15">
      <c r="A38" s="333" t="s">
        <v>155</v>
      </c>
      <c r="B38" s="334" t="s">
        <v>88</v>
      </c>
      <c r="C38" s="368"/>
      <c r="D38" s="335"/>
      <c r="E38" s="336"/>
      <c r="F38" s="335"/>
      <c r="G38" s="295"/>
      <c r="H38" s="296">
        <f t="shared" si="7"/>
        <v>0</v>
      </c>
      <c r="I38" s="296">
        <f t="shared" si="9"/>
        <v>0</v>
      </c>
      <c r="J38" s="296"/>
      <c r="K38" s="296"/>
      <c r="L38" s="320"/>
      <c r="M38" s="329" t="e">
        <f t="shared" si="10"/>
        <v>#DIV/0!</v>
      </c>
      <c r="N38" s="309"/>
      <c r="O38" s="337"/>
    </row>
    <row r="39" spans="1:15" s="323" customFormat="1" ht="8.25" x14ac:dyDescent="0.15">
      <c r="A39" s="333" t="s">
        <v>156</v>
      </c>
      <c r="B39" s="334" t="s">
        <v>89</v>
      </c>
      <c r="C39" s="368"/>
      <c r="D39" s="335"/>
      <c r="E39" s="336"/>
      <c r="F39" s="335"/>
      <c r="G39" s="295"/>
      <c r="H39" s="296">
        <f>SUM(D39:G39)</f>
        <v>0</v>
      </c>
      <c r="I39" s="296">
        <f t="shared" si="9"/>
        <v>0</v>
      </c>
      <c r="J39" s="296"/>
      <c r="K39" s="296"/>
      <c r="L39" s="320"/>
      <c r="M39" s="329" t="e">
        <f t="shared" si="10"/>
        <v>#DIV/0!</v>
      </c>
      <c r="N39" s="309"/>
      <c r="O39" s="337"/>
    </row>
    <row r="40" spans="1:15" s="323" customFormat="1" ht="8.25" x14ac:dyDescent="0.15">
      <c r="A40" s="333" t="s">
        <v>209</v>
      </c>
      <c r="B40" s="334" t="s">
        <v>207</v>
      </c>
      <c r="C40" s="368">
        <v>56000</v>
      </c>
      <c r="D40" s="335">
        <v>2870</v>
      </c>
      <c r="E40" s="336"/>
      <c r="F40" s="335"/>
      <c r="G40" s="295"/>
      <c r="H40" s="296">
        <f>SUM(D40:G40)</f>
        <v>2870</v>
      </c>
      <c r="I40" s="296">
        <f t="shared" si="9"/>
        <v>2870</v>
      </c>
      <c r="J40" s="296"/>
      <c r="K40" s="296"/>
      <c r="L40" s="320"/>
      <c r="M40" s="329">
        <f t="shared" si="10"/>
        <v>0</v>
      </c>
      <c r="N40" s="309"/>
      <c r="O40" s="337"/>
    </row>
    <row r="41" spans="1:15" s="323" customFormat="1" ht="8.25" x14ac:dyDescent="0.15">
      <c r="A41" s="333" t="s">
        <v>157</v>
      </c>
      <c r="B41" s="334" t="s">
        <v>93</v>
      </c>
      <c r="C41" s="368">
        <v>194000</v>
      </c>
      <c r="D41" s="335">
        <v>0</v>
      </c>
      <c r="E41" s="336"/>
      <c r="F41" s="335"/>
      <c r="G41" s="295"/>
      <c r="H41" s="296">
        <f t="shared" si="7"/>
        <v>0</v>
      </c>
      <c r="I41" s="296">
        <f t="shared" si="9"/>
        <v>0</v>
      </c>
      <c r="J41" s="296"/>
      <c r="K41" s="296"/>
      <c r="L41" s="320"/>
      <c r="M41" s="329">
        <f t="shared" si="10"/>
        <v>0</v>
      </c>
      <c r="N41" s="309"/>
      <c r="O41" s="337"/>
    </row>
    <row r="42" spans="1:15" s="324" customFormat="1" ht="8.25" x14ac:dyDescent="0.15">
      <c r="A42" s="339" t="s">
        <v>34</v>
      </c>
      <c r="B42" s="331" t="s">
        <v>187</v>
      </c>
      <c r="C42" s="369">
        <f>SUM(C43:C52)</f>
        <v>180000</v>
      </c>
      <c r="D42" s="332">
        <f>SUM(D43:D52)</f>
        <v>313180</v>
      </c>
      <c r="E42" s="332">
        <f>SUM(E43:E52)</f>
        <v>0</v>
      </c>
      <c r="F42" s="332">
        <f>SUM(F43:F52)</f>
        <v>0</v>
      </c>
      <c r="G42" s="302">
        <f>SUM(G43:G52)</f>
        <v>0</v>
      </c>
      <c r="H42" s="332">
        <f>SUM(D42+E42+F42+G42)</f>
        <v>313180</v>
      </c>
      <c r="I42" s="332">
        <f>SUM(H42)</f>
        <v>313180</v>
      </c>
      <c r="J42" s="332"/>
      <c r="K42" s="332">
        <f>+I42+J42</f>
        <v>313180</v>
      </c>
      <c r="L42" s="332">
        <f>+H42-C42</f>
        <v>133180</v>
      </c>
      <c r="M42" s="303">
        <f>L42/C42</f>
        <v>0.73988888888888893</v>
      </c>
      <c r="N42" s="319"/>
      <c r="O42" s="337"/>
    </row>
    <row r="43" spans="1:15" s="323" customFormat="1" ht="8.25" x14ac:dyDescent="0.15">
      <c r="A43" s="333" t="s">
        <v>158</v>
      </c>
      <c r="B43" s="334" t="s">
        <v>64</v>
      </c>
      <c r="C43" s="368"/>
      <c r="D43" s="335"/>
      <c r="E43" s="336"/>
      <c r="F43" s="335"/>
      <c r="G43" s="295"/>
      <c r="H43" s="296">
        <f>SUM(D43+E43+F43+G43)</f>
        <v>0</v>
      </c>
      <c r="I43" s="296">
        <f>SUM(H43)</f>
        <v>0</v>
      </c>
      <c r="J43" s="296"/>
      <c r="K43" s="296"/>
      <c r="L43" s="320"/>
      <c r="M43" s="327">
        <f>L43-C43</f>
        <v>0</v>
      </c>
      <c r="N43" s="309"/>
      <c r="O43" s="337"/>
    </row>
    <row r="44" spans="1:15" s="323" customFormat="1" ht="8.25" x14ac:dyDescent="0.15">
      <c r="A44" s="333" t="s">
        <v>159</v>
      </c>
      <c r="B44" s="334" t="s">
        <v>66</v>
      </c>
      <c r="C44" s="368"/>
      <c r="D44" s="335"/>
      <c r="E44" s="336"/>
      <c r="F44" s="335"/>
      <c r="G44" s="295"/>
      <c r="H44" s="296">
        <f t="shared" ref="H44:H52" si="11">SUM(D44+E44+F44+G44)</f>
        <v>0</v>
      </c>
      <c r="I44" s="296">
        <f t="shared" ref="I44:I52" si="12">SUM(H44)</f>
        <v>0</v>
      </c>
      <c r="J44" s="296"/>
      <c r="K44" s="296"/>
      <c r="L44" s="320"/>
      <c r="M44" s="327">
        <f t="shared" ref="M44:M52" si="13">L44-C44</f>
        <v>0</v>
      </c>
      <c r="N44" s="309"/>
      <c r="O44" s="337"/>
    </row>
    <row r="45" spans="1:15" s="323" customFormat="1" ht="8.25" x14ac:dyDescent="0.15">
      <c r="A45" s="333" t="s">
        <v>160</v>
      </c>
      <c r="B45" s="334" t="s">
        <v>68</v>
      </c>
      <c r="C45" s="368"/>
      <c r="D45" s="335"/>
      <c r="E45" s="336"/>
      <c r="F45" s="335"/>
      <c r="G45" s="295"/>
      <c r="H45" s="296">
        <f t="shared" si="11"/>
        <v>0</v>
      </c>
      <c r="I45" s="296">
        <f t="shared" si="12"/>
        <v>0</v>
      </c>
      <c r="J45" s="296"/>
      <c r="K45" s="296"/>
      <c r="L45" s="320"/>
      <c r="M45" s="327">
        <f t="shared" si="13"/>
        <v>0</v>
      </c>
      <c r="N45" s="309"/>
      <c r="O45" s="337"/>
    </row>
    <row r="46" spans="1:15" s="323" customFormat="1" ht="8.25" x14ac:dyDescent="0.15">
      <c r="A46" s="333" t="s">
        <v>8</v>
      </c>
      <c r="B46" s="334" t="s">
        <v>70</v>
      </c>
      <c r="C46" s="368"/>
      <c r="D46" s="335"/>
      <c r="E46" s="336"/>
      <c r="F46" s="335"/>
      <c r="G46" s="295"/>
      <c r="H46" s="296">
        <f t="shared" si="11"/>
        <v>0</v>
      </c>
      <c r="I46" s="296">
        <f t="shared" si="12"/>
        <v>0</v>
      </c>
      <c r="J46" s="296"/>
      <c r="K46" s="296"/>
      <c r="L46" s="320"/>
      <c r="M46" s="327">
        <f t="shared" si="13"/>
        <v>0</v>
      </c>
      <c r="N46" s="309"/>
      <c r="O46" s="337"/>
    </row>
    <row r="47" spans="1:15" s="323" customFormat="1" ht="8.25" x14ac:dyDescent="0.15">
      <c r="A47" s="333" t="s">
        <v>161</v>
      </c>
      <c r="B47" s="334" t="s">
        <v>73</v>
      </c>
      <c r="C47" s="368"/>
      <c r="D47" s="335">
        <v>259180</v>
      </c>
      <c r="E47" s="336"/>
      <c r="F47" s="335"/>
      <c r="G47" s="295"/>
      <c r="H47" s="296">
        <f t="shared" si="11"/>
        <v>259180</v>
      </c>
      <c r="I47" s="296">
        <f t="shared" si="12"/>
        <v>259180</v>
      </c>
      <c r="J47" s="296"/>
      <c r="K47" s="296"/>
      <c r="L47" s="320"/>
      <c r="M47" s="327">
        <f t="shared" si="13"/>
        <v>0</v>
      </c>
      <c r="N47" s="309"/>
      <c r="O47" s="337"/>
    </row>
    <row r="48" spans="1:15" s="323" customFormat="1" ht="8.25" x14ac:dyDescent="0.15">
      <c r="A48" s="333" t="s">
        <v>162</v>
      </c>
      <c r="B48" s="334" t="s">
        <v>75</v>
      </c>
      <c r="C48" s="368">
        <v>180000</v>
      </c>
      <c r="D48" s="335">
        <v>54000</v>
      </c>
      <c r="E48" s="336"/>
      <c r="F48" s="335"/>
      <c r="G48" s="295"/>
      <c r="H48" s="296">
        <f t="shared" si="11"/>
        <v>54000</v>
      </c>
      <c r="I48" s="296">
        <f t="shared" si="12"/>
        <v>54000</v>
      </c>
      <c r="J48" s="296"/>
      <c r="K48" s="296"/>
      <c r="L48" s="320"/>
      <c r="M48" s="327">
        <f>L4/-C48</f>
        <v>0</v>
      </c>
      <c r="N48" s="309"/>
      <c r="O48" s="337"/>
    </row>
    <row r="49" spans="1:15" s="323" customFormat="1" ht="8.25" x14ac:dyDescent="0.15">
      <c r="A49" s="333" t="s">
        <v>163</v>
      </c>
      <c r="B49" s="334" t="s">
        <v>78</v>
      </c>
      <c r="C49" s="368"/>
      <c r="D49" s="335"/>
      <c r="E49" s="336"/>
      <c r="F49" s="335"/>
      <c r="G49" s="295"/>
      <c r="H49" s="296">
        <f t="shared" si="11"/>
        <v>0</v>
      </c>
      <c r="I49" s="296">
        <f t="shared" si="12"/>
        <v>0</v>
      </c>
      <c r="J49" s="296"/>
      <c r="K49" s="296"/>
      <c r="L49" s="320"/>
      <c r="M49" s="327">
        <f t="shared" si="13"/>
        <v>0</v>
      </c>
      <c r="N49" s="309"/>
      <c r="O49" s="337"/>
    </row>
    <row r="50" spans="1:15" s="323" customFormat="1" ht="8.25" x14ac:dyDescent="0.15">
      <c r="A50" s="333" t="s">
        <v>164</v>
      </c>
      <c r="B50" s="334" t="s">
        <v>81</v>
      </c>
      <c r="C50" s="368"/>
      <c r="D50" s="335"/>
      <c r="E50" s="336"/>
      <c r="F50" s="335"/>
      <c r="G50" s="295"/>
      <c r="H50" s="296">
        <f t="shared" si="11"/>
        <v>0</v>
      </c>
      <c r="I50" s="296">
        <f t="shared" si="12"/>
        <v>0</v>
      </c>
      <c r="J50" s="296"/>
      <c r="K50" s="296"/>
      <c r="L50" s="320"/>
      <c r="M50" s="327">
        <f t="shared" si="13"/>
        <v>0</v>
      </c>
      <c r="N50" s="309"/>
      <c r="O50" s="337"/>
    </row>
    <row r="51" spans="1:15" s="323" customFormat="1" ht="8.25" x14ac:dyDescent="0.15">
      <c r="A51" s="333" t="s">
        <v>165</v>
      </c>
      <c r="B51" s="334" t="s">
        <v>83</v>
      </c>
      <c r="C51" s="368"/>
      <c r="D51" s="335"/>
      <c r="E51" s="336"/>
      <c r="F51" s="335"/>
      <c r="G51" s="295"/>
      <c r="H51" s="296">
        <f t="shared" si="11"/>
        <v>0</v>
      </c>
      <c r="I51" s="296">
        <f t="shared" si="12"/>
        <v>0</v>
      </c>
      <c r="J51" s="296"/>
      <c r="K51" s="296"/>
      <c r="L51" s="320"/>
      <c r="M51" s="327">
        <f t="shared" si="13"/>
        <v>0</v>
      </c>
      <c r="N51" s="309"/>
      <c r="O51" s="337"/>
    </row>
    <row r="52" spans="1:15" s="323" customFormat="1" ht="8.25" x14ac:dyDescent="0.15">
      <c r="A52" s="333" t="s">
        <v>166</v>
      </c>
      <c r="B52" s="334" t="s">
        <v>86</v>
      </c>
      <c r="C52" s="368"/>
      <c r="D52" s="335"/>
      <c r="E52" s="336"/>
      <c r="F52" s="335"/>
      <c r="G52" s="295"/>
      <c r="H52" s="296">
        <f t="shared" si="11"/>
        <v>0</v>
      </c>
      <c r="I52" s="296">
        <f t="shared" si="12"/>
        <v>0</v>
      </c>
      <c r="J52" s="296"/>
      <c r="K52" s="296"/>
      <c r="L52" s="320"/>
      <c r="M52" s="327">
        <f t="shared" si="13"/>
        <v>0</v>
      </c>
      <c r="N52" s="309"/>
      <c r="O52" s="337"/>
    </row>
    <row r="53" spans="1:15" s="324" customFormat="1" ht="8.25" x14ac:dyDescent="0.15">
      <c r="A53" s="339" t="s">
        <v>9</v>
      </c>
      <c r="B53" s="331" t="s">
        <v>190</v>
      </c>
      <c r="C53" s="369">
        <f>SUM(C54:C59)</f>
        <v>0</v>
      </c>
      <c r="D53" s="332">
        <f>SUM(D54:D59)</f>
        <v>1415</v>
      </c>
      <c r="E53" s="332">
        <f>SUM(E54:E59)</f>
        <v>0</v>
      </c>
      <c r="F53" s="332">
        <f>SUM(F54:F59)</f>
        <v>0</v>
      </c>
      <c r="G53" s="302">
        <f>SUM(G54:G59)</f>
        <v>0</v>
      </c>
      <c r="H53" s="332">
        <f>SUM(D53+E53+F53+G53)</f>
        <v>1415</v>
      </c>
      <c r="I53" s="332">
        <f>SUM(H53)</f>
        <v>1415</v>
      </c>
      <c r="J53" s="332"/>
      <c r="K53" s="332">
        <f t="shared" ref="K53:K63" si="14">I53+J53</f>
        <v>1415</v>
      </c>
      <c r="L53" s="332">
        <f t="shared" ref="L53:L73" si="15">+H53-C53</f>
        <v>1415</v>
      </c>
      <c r="M53" s="301" t="e">
        <f>SUM(L53/C53)</f>
        <v>#DIV/0!</v>
      </c>
      <c r="N53" s="319"/>
      <c r="O53" s="337"/>
    </row>
    <row r="54" spans="1:15" s="323" customFormat="1" ht="8.25" x14ac:dyDescent="0.15">
      <c r="A54" s="333" t="s">
        <v>167</v>
      </c>
      <c r="B54" s="334" t="s">
        <v>91</v>
      </c>
      <c r="C54" s="368"/>
      <c r="D54" s="335"/>
      <c r="E54" s="336"/>
      <c r="F54" s="335"/>
      <c r="G54" s="295"/>
      <c r="H54" s="296">
        <f>SUM(D54+E54+F54+G54)</f>
        <v>0</v>
      </c>
      <c r="I54" s="296">
        <f>SUM(H54)</f>
        <v>0</v>
      </c>
      <c r="J54" s="296"/>
      <c r="K54" s="296"/>
      <c r="L54" s="320"/>
      <c r="M54" s="329"/>
      <c r="N54" s="309"/>
      <c r="O54" s="337"/>
    </row>
    <row r="55" spans="1:15" s="323" customFormat="1" ht="8.25" x14ac:dyDescent="0.15">
      <c r="A55" s="333" t="s">
        <v>168</v>
      </c>
      <c r="B55" s="334" t="s">
        <v>94</v>
      </c>
      <c r="C55" s="368"/>
      <c r="D55" s="335">
        <v>1415</v>
      </c>
      <c r="E55" s="336"/>
      <c r="F55" s="335"/>
      <c r="G55" s="295"/>
      <c r="H55" s="296">
        <f t="shared" ref="H55:H59" si="16">SUM(D55+E55+F55+G55)</f>
        <v>1415</v>
      </c>
      <c r="I55" s="296">
        <f t="shared" ref="I55:I59" si="17">SUM(H55)</f>
        <v>1415</v>
      </c>
      <c r="J55" s="296"/>
      <c r="K55" s="296"/>
      <c r="L55" s="320"/>
      <c r="M55" s="329"/>
      <c r="N55" s="309"/>
      <c r="O55" s="337"/>
    </row>
    <row r="56" spans="1:15" s="323" customFormat="1" ht="8.25" x14ac:dyDescent="0.15">
      <c r="A56" s="333" t="s">
        <v>169</v>
      </c>
      <c r="B56" s="334" t="s">
        <v>95</v>
      </c>
      <c r="C56" s="368"/>
      <c r="D56" s="335"/>
      <c r="E56" s="336"/>
      <c r="F56" s="335"/>
      <c r="G56" s="295"/>
      <c r="H56" s="296">
        <f t="shared" si="16"/>
        <v>0</v>
      </c>
      <c r="I56" s="296">
        <f t="shared" si="17"/>
        <v>0</v>
      </c>
      <c r="J56" s="296"/>
      <c r="K56" s="296"/>
      <c r="L56" s="320"/>
      <c r="M56" s="329"/>
      <c r="N56" s="309"/>
      <c r="O56" s="337"/>
    </row>
    <row r="57" spans="1:15" s="323" customFormat="1" ht="8.25" x14ac:dyDescent="0.15">
      <c r="A57" s="333" t="s">
        <v>18</v>
      </c>
      <c r="B57" s="334" t="s">
        <v>96</v>
      </c>
      <c r="C57" s="368"/>
      <c r="D57" s="335"/>
      <c r="E57" s="336"/>
      <c r="F57" s="335"/>
      <c r="G57" s="295"/>
      <c r="H57" s="296">
        <f t="shared" si="16"/>
        <v>0</v>
      </c>
      <c r="I57" s="296">
        <f t="shared" si="17"/>
        <v>0</v>
      </c>
      <c r="J57" s="296"/>
      <c r="K57" s="296"/>
      <c r="L57" s="320"/>
      <c r="M57" s="329"/>
      <c r="N57" s="309"/>
      <c r="O57" s="337"/>
    </row>
    <row r="58" spans="1:15" s="323" customFormat="1" ht="8.25" x14ac:dyDescent="0.15">
      <c r="A58" s="333" t="s">
        <v>19</v>
      </c>
      <c r="B58" s="334" t="s">
        <v>102</v>
      </c>
      <c r="C58" s="368"/>
      <c r="D58" s="335"/>
      <c r="E58" s="336"/>
      <c r="F58" s="335"/>
      <c r="G58" s="295"/>
      <c r="H58" s="296"/>
      <c r="I58" s="296"/>
      <c r="J58" s="296"/>
      <c r="K58" s="296"/>
      <c r="L58" s="320"/>
      <c r="M58" s="329"/>
      <c r="N58" s="309"/>
      <c r="O58" s="337"/>
    </row>
    <row r="59" spans="1:15" s="323" customFormat="1" ht="8.25" x14ac:dyDescent="0.15">
      <c r="A59" s="333" t="s">
        <v>252</v>
      </c>
      <c r="B59" s="334" t="s">
        <v>253</v>
      </c>
      <c r="C59" s="368"/>
      <c r="D59" s="335"/>
      <c r="E59" s="336"/>
      <c r="F59" s="335"/>
      <c r="G59" s="295"/>
      <c r="H59" s="296">
        <f t="shared" si="16"/>
        <v>0</v>
      </c>
      <c r="I59" s="296">
        <f t="shared" si="17"/>
        <v>0</v>
      </c>
      <c r="J59" s="296"/>
      <c r="K59" s="296"/>
      <c r="L59" s="320"/>
      <c r="M59" s="329"/>
      <c r="N59" s="309"/>
      <c r="O59" s="337"/>
    </row>
    <row r="60" spans="1:15" s="324" customFormat="1" ht="8.25" x14ac:dyDescent="0.15">
      <c r="A60" s="339" t="s">
        <v>49</v>
      </c>
      <c r="B60" s="331" t="s">
        <v>191</v>
      </c>
      <c r="C60" s="369">
        <f>SUM(C61:C63)</f>
        <v>0</v>
      </c>
      <c r="D60" s="332">
        <f>SUM(D61:D63)</f>
        <v>1500</v>
      </c>
      <c r="E60" s="332">
        <f>SUM(E61:E63)</f>
        <v>0</v>
      </c>
      <c r="F60" s="332">
        <f>SUM(F61:F63)</f>
        <v>0</v>
      </c>
      <c r="G60" s="302">
        <f>SUM(G61:G63)</f>
        <v>0</v>
      </c>
      <c r="H60" s="332">
        <f>SUM(D60+E60+F60+G60)</f>
        <v>1500</v>
      </c>
      <c r="I60" s="332">
        <f>SUM(H60)</f>
        <v>1500</v>
      </c>
      <c r="J60" s="332"/>
      <c r="K60" s="332">
        <f t="shared" si="14"/>
        <v>1500</v>
      </c>
      <c r="L60" s="332">
        <f t="shared" si="15"/>
        <v>1500</v>
      </c>
      <c r="M60" s="301" t="e">
        <f>L60/C60</f>
        <v>#DIV/0!</v>
      </c>
      <c r="N60" s="319"/>
      <c r="O60" s="337"/>
    </row>
    <row r="61" spans="1:15" s="323" customFormat="1" ht="8.25" x14ac:dyDescent="0.15">
      <c r="A61" s="333" t="s">
        <v>170</v>
      </c>
      <c r="B61" s="334" t="s">
        <v>97</v>
      </c>
      <c r="C61" s="368"/>
      <c r="D61" s="335"/>
      <c r="E61" s="336"/>
      <c r="F61" s="335"/>
      <c r="G61" s="295"/>
      <c r="H61" s="296">
        <f>SUM(D61+E61+F61+G61)</f>
        <v>0</v>
      </c>
      <c r="I61" s="296">
        <f>SUM(H61)</f>
        <v>0</v>
      </c>
      <c r="J61" s="296"/>
      <c r="K61" s="296">
        <f t="shared" si="14"/>
        <v>0</v>
      </c>
      <c r="L61" s="320">
        <f t="shared" si="15"/>
        <v>0</v>
      </c>
      <c r="M61" s="329"/>
      <c r="N61" s="309"/>
      <c r="O61" s="337"/>
    </row>
    <row r="62" spans="1:15" s="323" customFormat="1" ht="8.25" x14ac:dyDescent="0.15">
      <c r="A62" s="333" t="s">
        <v>171</v>
      </c>
      <c r="B62" s="334" t="s">
        <v>101</v>
      </c>
      <c r="C62" s="368"/>
      <c r="D62" s="335"/>
      <c r="E62" s="336"/>
      <c r="F62" s="335"/>
      <c r="G62" s="295"/>
      <c r="H62" s="296">
        <f t="shared" ref="H62:H63" si="18">SUM(D62+E62+F62+G62)</f>
        <v>0</v>
      </c>
      <c r="I62" s="296">
        <f>SUM(H62)</f>
        <v>0</v>
      </c>
      <c r="J62" s="296"/>
      <c r="K62" s="296">
        <f t="shared" si="14"/>
        <v>0</v>
      </c>
      <c r="L62" s="320">
        <f>+H62-C62</f>
        <v>0</v>
      </c>
      <c r="M62" s="329"/>
      <c r="N62" s="309"/>
      <c r="O62" s="337"/>
    </row>
    <row r="63" spans="1:15" s="323" customFormat="1" ht="8.25" x14ac:dyDescent="0.15">
      <c r="A63" s="333" t="s">
        <v>172</v>
      </c>
      <c r="B63" s="334" t="s">
        <v>104</v>
      </c>
      <c r="C63" s="368"/>
      <c r="D63" s="335">
        <v>1500</v>
      </c>
      <c r="E63" s="336"/>
      <c r="F63" s="335"/>
      <c r="G63" s="295"/>
      <c r="H63" s="296">
        <f t="shared" si="18"/>
        <v>1500</v>
      </c>
      <c r="I63" s="296">
        <f>SUM(H63)</f>
        <v>1500</v>
      </c>
      <c r="J63" s="296"/>
      <c r="K63" s="296">
        <f t="shared" si="14"/>
        <v>1500</v>
      </c>
      <c r="L63" s="320">
        <f t="shared" si="15"/>
        <v>1500</v>
      </c>
      <c r="M63" s="329"/>
      <c r="N63" s="309"/>
      <c r="O63" s="337"/>
    </row>
    <row r="64" spans="1:15" s="324" customFormat="1" ht="8.25" x14ac:dyDescent="0.15">
      <c r="A64" s="339" t="s">
        <v>53</v>
      </c>
      <c r="B64" s="331" t="s">
        <v>108</v>
      </c>
      <c r="C64" s="369">
        <v>0</v>
      </c>
      <c r="D64" s="332">
        <v>0</v>
      </c>
      <c r="E64" s="340">
        <v>0</v>
      </c>
      <c r="F64" s="332">
        <v>0</v>
      </c>
      <c r="G64" s="341">
        <v>0</v>
      </c>
      <c r="H64" s="332">
        <f>SUM(D64+E64+F64+G64)</f>
        <v>0</v>
      </c>
      <c r="I64" s="332">
        <f>SUM(H64)</f>
        <v>0</v>
      </c>
      <c r="J64" s="332"/>
      <c r="K64" s="332">
        <f>+I64+J64</f>
        <v>0</v>
      </c>
      <c r="L64" s="332">
        <f t="shared" si="15"/>
        <v>0</v>
      </c>
      <c r="M64" s="301" t="e">
        <f>L64/C64</f>
        <v>#DIV/0!</v>
      </c>
      <c r="N64" s="319"/>
      <c r="O64" s="337"/>
    </row>
    <row r="65" spans="1:15" s="324" customFormat="1" ht="8.25" x14ac:dyDescent="0.15">
      <c r="A65" s="339" t="s">
        <v>57</v>
      </c>
      <c r="B65" s="331" t="s">
        <v>110</v>
      </c>
      <c r="C65" s="369">
        <v>0</v>
      </c>
      <c r="D65" s="332">
        <v>0</v>
      </c>
      <c r="E65" s="340">
        <v>0</v>
      </c>
      <c r="F65" s="332"/>
      <c r="G65" s="341">
        <v>0</v>
      </c>
      <c r="H65" s="332">
        <f>SUM(D65+E65+F65+G65)</f>
        <v>0</v>
      </c>
      <c r="I65" s="332">
        <f t="shared" ref="I65:I66" si="19">SUM(H65)</f>
        <v>0</v>
      </c>
      <c r="J65" s="332"/>
      <c r="K65" s="332">
        <f>+I65+J65</f>
        <v>0</v>
      </c>
      <c r="L65" s="332">
        <f t="shared" si="15"/>
        <v>0</v>
      </c>
      <c r="M65" s="301" t="e">
        <f>L65/C65</f>
        <v>#DIV/0!</v>
      </c>
      <c r="N65" s="319"/>
      <c r="O65" s="337"/>
    </row>
    <row r="66" spans="1:15" s="323" customFormat="1" ht="8.25" x14ac:dyDescent="0.15">
      <c r="A66" s="342"/>
      <c r="B66" s="326"/>
      <c r="C66" s="368"/>
      <c r="D66" s="335"/>
      <c r="E66" s="336"/>
      <c r="F66" s="335"/>
      <c r="G66" s="295"/>
      <c r="H66" s="335"/>
      <c r="I66" s="332">
        <f t="shared" si="19"/>
        <v>0</v>
      </c>
      <c r="J66" s="335"/>
      <c r="K66" s="335"/>
      <c r="L66" s="320"/>
      <c r="M66" s="329"/>
      <c r="N66" s="309"/>
      <c r="O66" s="337"/>
    </row>
    <row r="67" spans="1:15" s="324" customFormat="1" ht="8.25" x14ac:dyDescent="0.15">
      <c r="A67" s="343" t="s">
        <v>173</v>
      </c>
      <c r="B67" s="344"/>
      <c r="C67" s="369">
        <f>SUM(C68:C73)</f>
        <v>0</v>
      </c>
      <c r="D67" s="332">
        <f>SUM(D68:D73)</f>
        <v>3858</v>
      </c>
      <c r="E67" s="332">
        <f>SUM(E68:E73)</f>
        <v>0</v>
      </c>
      <c r="F67" s="332"/>
      <c r="G67" s="302"/>
      <c r="H67" s="332"/>
      <c r="I67" s="332">
        <f>SUM(H67)</f>
        <v>0</v>
      </c>
      <c r="J67" s="332"/>
      <c r="K67" s="332">
        <f>+I67+J67</f>
        <v>0</v>
      </c>
      <c r="L67" s="332">
        <f t="shared" si="15"/>
        <v>0</v>
      </c>
      <c r="M67" s="301" t="e">
        <f>L67/C67</f>
        <v>#DIV/0!</v>
      </c>
      <c r="N67" s="319"/>
      <c r="O67" s="345"/>
    </row>
    <row r="68" spans="1:15" s="323" customFormat="1" ht="8.25" x14ac:dyDescent="0.15">
      <c r="A68" s="346" t="s">
        <v>174</v>
      </c>
      <c r="B68" s="318" t="s">
        <v>192</v>
      </c>
      <c r="C68" s="368"/>
      <c r="D68" s="335"/>
      <c r="E68" s="336"/>
      <c r="F68" s="335"/>
      <c r="G68" s="295"/>
      <c r="H68" s="335">
        <f t="shared" ref="H68:H70" si="20">SUM(D68+E68+F68+G68)</f>
        <v>0</v>
      </c>
      <c r="I68" s="335">
        <f t="shared" ref="I68:I70" si="21">SUM(H68)</f>
        <v>0</v>
      </c>
      <c r="J68" s="335"/>
      <c r="K68" s="296">
        <f>I68+J68</f>
        <v>0</v>
      </c>
      <c r="L68" s="320">
        <f t="shared" si="15"/>
        <v>0</v>
      </c>
      <c r="M68" s="329"/>
      <c r="N68" s="309"/>
      <c r="O68" s="337"/>
    </row>
    <row r="69" spans="1:15" s="323" customFormat="1" ht="8.25" x14ac:dyDescent="0.15">
      <c r="A69" s="346" t="s">
        <v>265</v>
      </c>
      <c r="B69" s="318"/>
      <c r="C69" s="368"/>
      <c r="D69" s="335">
        <v>2215</v>
      </c>
      <c r="E69" s="336"/>
      <c r="F69" s="335"/>
      <c r="G69" s="295"/>
      <c r="H69" s="335">
        <f t="shared" si="20"/>
        <v>2215</v>
      </c>
      <c r="I69" s="335">
        <f t="shared" si="21"/>
        <v>2215</v>
      </c>
      <c r="J69" s="335"/>
      <c r="K69" s="296"/>
      <c r="L69" s="320">
        <f t="shared" si="15"/>
        <v>2215</v>
      </c>
      <c r="M69" s="329"/>
      <c r="N69" s="309"/>
      <c r="O69" s="337"/>
    </row>
    <row r="70" spans="1:15" s="323" customFormat="1" ht="8.25" x14ac:dyDescent="0.15">
      <c r="A70" s="346" t="s">
        <v>264</v>
      </c>
      <c r="B70" s="318"/>
      <c r="C70" s="368"/>
      <c r="D70" s="335">
        <v>1643</v>
      </c>
      <c r="E70" s="336"/>
      <c r="F70" s="335"/>
      <c r="G70" s="295"/>
      <c r="H70" s="335">
        <f t="shared" si="20"/>
        <v>1643</v>
      </c>
      <c r="I70" s="335">
        <f t="shared" si="21"/>
        <v>1643</v>
      </c>
      <c r="J70" s="335"/>
      <c r="K70" s="296"/>
      <c r="L70" s="320">
        <f t="shared" si="15"/>
        <v>1643</v>
      </c>
      <c r="M70" s="329"/>
      <c r="N70" s="309"/>
      <c r="O70" s="337"/>
    </row>
    <row r="71" spans="1:15" s="323" customFormat="1" ht="8.25" x14ac:dyDescent="0.15">
      <c r="A71" s="346" t="s">
        <v>175</v>
      </c>
      <c r="B71" s="318" t="s">
        <v>194</v>
      </c>
      <c r="C71" s="368"/>
      <c r="D71" s="335"/>
      <c r="E71" s="336"/>
      <c r="F71" s="335"/>
      <c r="G71" s="295"/>
      <c r="H71" s="335">
        <f t="shared" ref="H71:H75" si="22">SUM(D71+E71+F71+G71)</f>
        <v>0</v>
      </c>
      <c r="I71" s="335">
        <f t="shared" ref="I71:I75" si="23">SUM(H71)</f>
        <v>0</v>
      </c>
      <c r="J71" s="335"/>
      <c r="K71" s="296">
        <f>I71+J71</f>
        <v>0</v>
      </c>
      <c r="L71" s="320">
        <f t="shared" si="15"/>
        <v>0</v>
      </c>
      <c r="M71" s="329"/>
      <c r="N71" s="309"/>
      <c r="O71" s="337"/>
    </row>
    <row r="72" spans="1:15" s="323" customFormat="1" ht="8.25" x14ac:dyDescent="0.15">
      <c r="A72" s="346" t="s">
        <v>176</v>
      </c>
      <c r="B72" s="318" t="s">
        <v>193</v>
      </c>
      <c r="C72" s="368"/>
      <c r="D72" s="335"/>
      <c r="E72" s="336"/>
      <c r="F72" s="335"/>
      <c r="G72" s="295"/>
      <c r="H72" s="335">
        <f t="shared" si="22"/>
        <v>0</v>
      </c>
      <c r="I72" s="335">
        <f t="shared" si="23"/>
        <v>0</v>
      </c>
      <c r="J72" s="335"/>
      <c r="K72" s="296">
        <f>I72+J72</f>
        <v>0</v>
      </c>
      <c r="L72" s="320">
        <f t="shared" si="15"/>
        <v>0</v>
      </c>
      <c r="M72" s="329"/>
      <c r="N72" s="309"/>
      <c r="O72" s="337"/>
    </row>
    <row r="73" spans="1:15" s="323" customFormat="1" ht="8.25" x14ac:dyDescent="0.15">
      <c r="A73" s="346" t="s">
        <v>177</v>
      </c>
      <c r="B73" s="318" t="s">
        <v>195</v>
      </c>
      <c r="C73" s="368"/>
      <c r="D73" s="335"/>
      <c r="E73" s="336"/>
      <c r="F73" s="335"/>
      <c r="G73" s="295"/>
      <c r="H73" s="335">
        <f t="shared" si="22"/>
        <v>0</v>
      </c>
      <c r="I73" s="335">
        <f t="shared" si="23"/>
        <v>0</v>
      </c>
      <c r="J73" s="335"/>
      <c r="K73" s="296">
        <f>I73+J73</f>
        <v>0</v>
      </c>
      <c r="L73" s="320">
        <f t="shared" si="15"/>
        <v>0</v>
      </c>
      <c r="M73" s="329"/>
      <c r="N73" s="309"/>
      <c r="O73" s="337"/>
    </row>
    <row r="74" spans="1:15" s="323" customFormat="1" ht="8.25" x14ac:dyDescent="0.15">
      <c r="A74" s="342"/>
      <c r="B74" s="326"/>
      <c r="C74" s="368"/>
      <c r="D74" s="335"/>
      <c r="E74" s="336"/>
      <c r="F74" s="335"/>
      <c r="G74" s="295"/>
      <c r="H74" s="335">
        <f t="shared" si="22"/>
        <v>0</v>
      </c>
      <c r="I74" s="335">
        <f t="shared" si="23"/>
        <v>0</v>
      </c>
      <c r="J74" s="335"/>
      <c r="K74" s="335"/>
      <c r="L74" s="320"/>
      <c r="M74" s="329"/>
      <c r="N74" s="309"/>
      <c r="O74" s="337"/>
    </row>
    <row r="75" spans="1:15" s="323" customFormat="1" ht="8.25" x14ac:dyDescent="0.15">
      <c r="A75" s="347"/>
      <c r="B75" s="326"/>
      <c r="C75" s="368"/>
      <c r="D75" s="335"/>
      <c r="E75" s="336"/>
      <c r="F75" s="335"/>
      <c r="G75" s="295"/>
      <c r="H75" s="335">
        <f t="shared" si="22"/>
        <v>0</v>
      </c>
      <c r="I75" s="335">
        <f t="shared" si="23"/>
        <v>0</v>
      </c>
      <c r="J75" s="335"/>
      <c r="K75" s="335"/>
      <c r="L75" s="335"/>
      <c r="M75" s="329"/>
      <c r="N75" s="309"/>
      <c r="O75" s="337"/>
    </row>
    <row r="76" spans="1:15" s="324" customFormat="1" ht="8.25" x14ac:dyDescent="0.15">
      <c r="A76" s="348" t="s">
        <v>178</v>
      </c>
      <c r="B76" s="344"/>
      <c r="C76" s="369">
        <f>C83</f>
        <v>0</v>
      </c>
      <c r="D76" s="332">
        <f>D83</f>
        <v>0</v>
      </c>
      <c r="E76" s="332">
        <f>E83</f>
        <v>0</v>
      </c>
      <c r="F76" s="332">
        <f>F83</f>
        <v>0</v>
      </c>
      <c r="G76" s="302">
        <f>G83</f>
        <v>0</v>
      </c>
      <c r="H76" s="332">
        <f>SUM(D76:G76)</f>
        <v>0</v>
      </c>
      <c r="I76" s="332">
        <f>SUM(H76)</f>
        <v>0</v>
      </c>
      <c r="J76" s="332"/>
      <c r="K76" s="332">
        <f>I76+J76</f>
        <v>0</v>
      </c>
      <c r="L76" s="332">
        <f>+H76-C76</f>
        <v>0</v>
      </c>
      <c r="M76" s="301" t="e">
        <f>L76/C76</f>
        <v>#DIV/0!</v>
      </c>
      <c r="N76" s="319"/>
      <c r="O76" s="337"/>
    </row>
    <row r="77" spans="1:15" s="323" customFormat="1" ht="8.25" x14ac:dyDescent="0.15">
      <c r="A77" s="348" t="s">
        <v>179</v>
      </c>
      <c r="B77" s="326"/>
      <c r="C77" s="368"/>
      <c r="D77" s="335"/>
      <c r="E77" s="336"/>
      <c r="F77" s="335"/>
      <c r="G77" s="295"/>
      <c r="H77" s="335"/>
      <c r="I77" s="335">
        <f>SUM(H77)</f>
        <v>0</v>
      </c>
      <c r="J77" s="335"/>
      <c r="K77" s="335"/>
      <c r="L77" s="335"/>
      <c r="M77" s="329"/>
      <c r="N77" s="309"/>
      <c r="O77" s="337"/>
    </row>
    <row r="78" spans="1:15" s="323" customFormat="1" ht="8.25" x14ac:dyDescent="0.15">
      <c r="A78" s="349"/>
      <c r="B78" s="326"/>
      <c r="C78" s="368"/>
      <c r="D78" s="335"/>
      <c r="E78" s="336"/>
      <c r="F78" s="335"/>
      <c r="G78" s="295"/>
      <c r="H78" s="335"/>
      <c r="I78" s="335">
        <f t="shared" ref="I78:I85" si="24">SUM(H78)</f>
        <v>0</v>
      </c>
      <c r="J78" s="335"/>
      <c r="K78" s="335"/>
      <c r="L78" s="335"/>
      <c r="M78" s="329"/>
      <c r="N78" s="309"/>
      <c r="O78" s="337"/>
    </row>
    <row r="79" spans="1:15" s="323" customFormat="1" ht="8.25" x14ac:dyDescent="0.15">
      <c r="A79" s="350" t="s">
        <v>141</v>
      </c>
      <c r="B79" s="326"/>
      <c r="C79" s="368"/>
      <c r="D79" s="335"/>
      <c r="E79" s="336"/>
      <c r="F79" s="335"/>
      <c r="G79" s="295"/>
      <c r="H79" s="335"/>
      <c r="I79" s="335">
        <f t="shared" si="24"/>
        <v>0</v>
      </c>
      <c r="J79" s="335"/>
      <c r="K79" s="335"/>
      <c r="L79" s="335"/>
      <c r="M79" s="329"/>
      <c r="N79" s="309"/>
      <c r="O79" s="337"/>
    </row>
    <row r="80" spans="1:15" s="323" customFormat="1" ht="8.25" x14ac:dyDescent="0.15">
      <c r="A80" s="349"/>
      <c r="B80" s="326"/>
      <c r="C80" s="368"/>
      <c r="D80" s="335"/>
      <c r="E80" s="336"/>
      <c r="F80" s="335"/>
      <c r="G80" s="295"/>
      <c r="H80" s="335"/>
      <c r="I80" s="335">
        <f t="shared" si="24"/>
        <v>0</v>
      </c>
      <c r="J80" s="335"/>
      <c r="K80" s="335"/>
      <c r="L80" s="335"/>
      <c r="M80" s="329"/>
      <c r="N80" s="309"/>
      <c r="O80" s="337"/>
    </row>
    <row r="81" spans="1:15" s="324" customFormat="1" ht="8.25" x14ac:dyDescent="0.15">
      <c r="A81" s="350" t="s">
        <v>142</v>
      </c>
      <c r="B81" s="318"/>
      <c r="C81" s="370"/>
      <c r="D81" s="320"/>
      <c r="E81" s="320"/>
      <c r="F81" s="320"/>
      <c r="G81" s="321"/>
      <c r="H81" s="320"/>
      <c r="I81" s="335">
        <f t="shared" si="24"/>
        <v>0</v>
      </c>
      <c r="J81" s="320"/>
      <c r="K81" s="320"/>
      <c r="L81" s="320"/>
      <c r="M81" s="322"/>
      <c r="N81" s="319"/>
      <c r="O81" s="337"/>
    </row>
    <row r="82" spans="1:15" s="323" customFormat="1" ht="8.25" x14ac:dyDescent="0.15">
      <c r="A82" s="350"/>
      <c r="B82" s="326"/>
      <c r="C82" s="368"/>
      <c r="D82" s="335"/>
      <c r="E82" s="336"/>
      <c r="F82" s="335"/>
      <c r="G82" s="295"/>
      <c r="H82" s="335"/>
      <c r="I82" s="335">
        <f t="shared" si="24"/>
        <v>0</v>
      </c>
      <c r="J82" s="335"/>
      <c r="K82" s="335"/>
      <c r="L82" s="335"/>
      <c r="M82" s="329"/>
      <c r="N82" s="309"/>
      <c r="O82" s="337"/>
    </row>
    <row r="83" spans="1:15" s="324" customFormat="1" ht="8.25" x14ac:dyDescent="0.15">
      <c r="A83" s="343" t="s">
        <v>189</v>
      </c>
      <c r="B83" s="318" t="s">
        <v>196</v>
      </c>
      <c r="C83" s="370">
        <v>0</v>
      </c>
      <c r="D83" s="320">
        <v>0</v>
      </c>
      <c r="E83" s="320">
        <v>0</v>
      </c>
      <c r="F83" s="320">
        <v>0</v>
      </c>
      <c r="G83" s="321">
        <v>0</v>
      </c>
      <c r="H83" s="320">
        <f>SUM(D83:G83)</f>
        <v>0</v>
      </c>
      <c r="I83" s="335">
        <f t="shared" si="24"/>
        <v>0</v>
      </c>
      <c r="J83" s="320"/>
      <c r="K83" s="320">
        <f>+I83+J83</f>
        <v>0</v>
      </c>
      <c r="L83" s="320">
        <f>+H83-C83</f>
        <v>0</v>
      </c>
      <c r="M83" s="322"/>
      <c r="N83" s="312"/>
      <c r="O83" s="337"/>
    </row>
    <row r="84" spans="1:15" s="323" customFormat="1" ht="8.25" x14ac:dyDescent="0.15">
      <c r="A84" s="347" t="s">
        <v>180</v>
      </c>
      <c r="B84" s="326"/>
      <c r="C84" s="368"/>
      <c r="D84" s="335"/>
      <c r="E84" s="336"/>
      <c r="F84" s="335"/>
      <c r="G84" s="295"/>
      <c r="H84" s="335"/>
      <c r="I84" s="335">
        <f t="shared" si="24"/>
        <v>0</v>
      </c>
      <c r="J84" s="335"/>
      <c r="K84" s="335"/>
      <c r="L84" s="335"/>
      <c r="M84" s="329"/>
      <c r="N84" s="309"/>
      <c r="O84" s="337"/>
    </row>
    <row r="85" spans="1:15" s="323" customFormat="1" ht="8.25" x14ac:dyDescent="0.15">
      <c r="A85" s="347"/>
      <c r="B85" s="326"/>
      <c r="C85" s="368"/>
      <c r="D85" s="335"/>
      <c r="E85" s="336"/>
      <c r="F85" s="335"/>
      <c r="G85" s="295"/>
      <c r="H85" s="335"/>
      <c r="I85" s="335">
        <f t="shared" si="24"/>
        <v>0</v>
      </c>
      <c r="J85" s="335"/>
      <c r="K85" s="335"/>
      <c r="L85" s="335"/>
      <c r="M85" s="329"/>
      <c r="N85" s="309"/>
      <c r="O85" s="337"/>
    </row>
    <row r="86" spans="1:15" s="324" customFormat="1" ht="8.25" x14ac:dyDescent="0.15">
      <c r="A86" s="348" t="s">
        <v>181</v>
      </c>
      <c r="B86" s="344"/>
      <c r="C86" s="369">
        <f>SUM(C87:C92)</f>
        <v>0</v>
      </c>
      <c r="D86" s="332">
        <f>SUM(D87:D92)</f>
        <v>0</v>
      </c>
      <c r="E86" s="332">
        <f>SUM(E87:E92)</f>
        <v>0</v>
      </c>
      <c r="F86" s="332">
        <f>SUM(F87:F92)</f>
        <v>0</v>
      </c>
      <c r="G86" s="302">
        <f>SUM(G87:G92)</f>
        <v>0</v>
      </c>
      <c r="H86" s="332">
        <f>SUM(D86:G86)</f>
        <v>0</v>
      </c>
      <c r="I86" s="332">
        <f>SUM(H86)</f>
        <v>0</v>
      </c>
      <c r="J86" s="332"/>
      <c r="K86" s="332">
        <f>+I86+J86</f>
        <v>0</v>
      </c>
      <c r="L86" s="332">
        <f>+H86-C86</f>
        <v>0</v>
      </c>
      <c r="M86" s="301" t="e">
        <f>L86/C86</f>
        <v>#DIV/0!</v>
      </c>
      <c r="N86" s="319"/>
      <c r="O86" s="337"/>
    </row>
    <row r="87" spans="1:15" s="323" customFormat="1" ht="8.25" x14ac:dyDescent="0.15">
      <c r="A87" s="351"/>
      <c r="B87" s="326"/>
      <c r="C87" s="368"/>
      <c r="D87" s="335"/>
      <c r="E87" s="336"/>
      <c r="F87" s="335"/>
      <c r="G87" s="295"/>
      <c r="H87" s="335"/>
      <c r="I87" s="335">
        <f>SUM(H87)</f>
        <v>0</v>
      </c>
      <c r="J87" s="335"/>
      <c r="K87" s="335"/>
      <c r="L87" s="335"/>
      <c r="M87" s="329"/>
      <c r="N87" s="309"/>
      <c r="O87" s="337"/>
    </row>
    <row r="88" spans="1:15" s="323" customFormat="1" ht="8.25" x14ac:dyDescent="0.15">
      <c r="A88" s="351"/>
      <c r="B88" s="326"/>
      <c r="C88" s="368"/>
      <c r="D88" s="335"/>
      <c r="E88" s="336"/>
      <c r="F88" s="335"/>
      <c r="G88" s="295"/>
      <c r="H88" s="335"/>
      <c r="I88" s="335">
        <f t="shared" ref="I88:I93" si="25">SUM(H88)</f>
        <v>0</v>
      </c>
      <c r="J88" s="335"/>
      <c r="K88" s="335"/>
      <c r="L88" s="335"/>
      <c r="M88" s="329"/>
      <c r="N88" s="309"/>
      <c r="O88" s="337"/>
    </row>
    <row r="89" spans="1:15" s="323" customFormat="1" ht="8.25" x14ac:dyDescent="0.15">
      <c r="A89" s="351" t="s">
        <v>182</v>
      </c>
      <c r="B89" s="326"/>
      <c r="C89" s="368"/>
      <c r="D89" s="335"/>
      <c r="E89" s="336"/>
      <c r="F89" s="335"/>
      <c r="G89" s="295"/>
      <c r="H89" s="335"/>
      <c r="I89" s="335">
        <f t="shared" si="25"/>
        <v>0</v>
      </c>
      <c r="J89" s="335"/>
      <c r="K89" s="335"/>
      <c r="L89" s="335"/>
      <c r="M89" s="329"/>
      <c r="N89" s="309"/>
      <c r="O89" s="337"/>
    </row>
    <row r="90" spans="1:15" s="323" customFormat="1" ht="8.25" x14ac:dyDescent="0.15">
      <c r="A90" s="351" t="s">
        <v>183</v>
      </c>
      <c r="B90" s="326"/>
      <c r="C90" s="368"/>
      <c r="D90" s="335"/>
      <c r="E90" s="336"/>
      <c r="F90" s="335"/>
      <c r="G90" s="295"/>
      <c r="H90" s="335"/>
      <c r="I90" s="335">
        <f t="shared" si="25"/>
        <v>0</v>
      </c>
      <c r="J90" s="335"/>
      <c r="K90" s="335"/>
      <c r="L90" s="335"/>
      <c r="M90" s="329"/>
      <c r="N90" s="309"/>
      <c r="O90" s="337"/>
    </row>
    <row r="91" spans="1:15" s="323" customFormat="1" ht="8.25" x14ac:dyDescent="0.15">
      <c r="A91" s="351" t="s">
        <v>184</v>
      </c>
      <c r="B91" s="326" t="s">
        <v>111</v>
      </c>
      <c r="C91" s="368"/>
      <c r="D91" s="335"/>
      <c r="E91" s="336"/>
      <c r="F91" s="335"/>
      <c r="G91" s="295"/>
      <c r="H91" s="335"/>
      <c r="I91" s="335">
        <f t="shared" si="25"/>
        <v>0</v>
      </c>
      <c r="J91" s="335"/>
      <c r="K91" s="335"/>
      <c r="L91" s="335"/>
      <c r="M91" s="329"/>
      <c r="N91" s="309"/>
      <c r="O91" s="337"/>
    </row>
    <row r="92" spans="1:15" s="323" customFormat="1" ht="8.25" x14ac:dyDescent="0.15">
      <c r="A92" s="351"/>
      <c r="B92" s="326"/>
      <c r="C92" s="368"/>
      <c r="D92" s="335"/>
      <c r="E92" s="336"/>
      <c r="F92" s="335"/>
      <c r="G92" s="295"/>
      <c r="H92" s="335"/>
      <c r="I92" s="335">
        <f t="shared" si="25"/>
        <v>0</v>
      </c>
      <c r="J92" s="335"/>
      <c r="K92" s="335"/>
      <c r="L92" s="335"/>
      <c r="M92" s="329"/>
      <c r="N92" s="309"/>
      <c r="O92" s="337"/>
    </row>
    <row r="93" spans="1:15" s="323" customFormat="1" ht="8.25" x14ac:dyDescent="0.15">
      <c r="A93" s="351"/>
      <c r="B93" s="326"/>
      <c r="C93" s="368"/>
      <c r="D93" s="335"/>
      <c r="E93" s="336"/>
      <c r="F93" s="335"/>
      <c r="G93" s="295"/>
      <c r="H93" s="335"/>
      <c r="I93" s="335">
        <f t="shared" si="25"/>
        <v>0</v>
      </c>
      <c r="J93" s="335"/>
      <c r="K93" s="335"/>
      <c r="L93" s="335"/>
      <c r="M93" s="329"/>
      <c r="N93" s="309"/>
      <c r="O93" s="337"/>
    </row>
    <row r="94" spans="1:15" s="324" customFormat="1" ht="8.25" x14ac:dyDescent="0.15">
      <c r="A94" s="348" t="s">
        <v>185</v>
      </c>
      <c r="B94" s="344"/>
      <c r="C94" s="369"/>
      <c r="D94" s="332">
        <f>SUM(D95:D98)</f>
        <v>53500</v>
      </c>
      <c r="E94" s="332">
        <f t="shared" ref="E94:H94" si="26">SUM(E95:E98)</f>
        <v>0</v>
      </c>
      <c r="F94" s="332">
        <f t="shared" si="26"/>
        <v>0</v>
      </c>
      <c r="G94" s="302">
        <f t="shared" si="26"/>
        <v>0</v>
      </c>
      <c r="H94" s="332">
        <f t="shared" si="26"/>
        <v>53500</v>
      </c>
      <c r="I94" s="332">
        <f>SUM(I95:I98)</f>
        <v>0</v>
      </c>
      <c r="J94" s="332">
        <f>SUM(J95:J98)</f>
        <v>53500</v>
      </c>
      <c r="K94" s="332">
        <f>+I94+J94</f>
        <v>53500</v>
      </c>
      <c r="L94" s="332">
        <f>+H94-C94</f>
        <v>53500</v>
      </c>
      <c r="M94" s="303" t="e">
        <f>L94/C94</f>
        <v>#DIV/0!</v>
      </c>
      <c r="N94" s="319"/>
      <c r="O94" s="337"/>
    </row>
    <row r="95" spans="1:15" s="323" customFormat="1" ht="8.25" x14ac:dyDescent="0.15">
      <c r="A95" s="347" t="s">
        <v>262</v>
      </c>
      <c r="B95" s="326"/>
      <c r="C95" s="368"/>
      <c r="D95" s="335"/>
      <c r="E95" s="336"/>
      <c r="F95" s="335"/>
      <c r="G95" s="295"/>
      <c r="H95" s="335">
        <f>SUM(D95:G95)</f>
        <v>0</v>
      </c>
      <c r="I95" s="335">
        <f>SUM(H95)</f>
        <v>0</v>
      </c>
      <c r="J95" s="335"/>
      <c r="K95" s="335">
        <f>SUM(I95)</f>
        <v>0</v>
      </c>
      <c r="L95" s="335">
        <f>K95</f>
        <v>0</v>
      </c>
      <c r="M95" s="329"/>
      <c r="N95" s="309"/>
      <c r="O95" s="337"/>
    </row>
    <row r="96" spans="1:15" s="323" customFormat="1" ht="8.25" x14ac:dyDescent="0.15">
      <c r="A96" s="347" t="s">
        <v>261</v>
      </c>
      <c r="B96" s="326"/>
      <c r="C96" s="368"/>
      <c r="D96" s="335">
        <f>8160+11280+13120</f>
        <v>32560</v>
      </c>
      <c r="E96" s="336"/>
      <c r="F96" s="335"/>
      <c r="G96" s="295"/>
      <c r="H96" s="335">
        <f t="shared" ref="H96:J98" si="27">SUM(D96:G96)</f>
        <v>32560</v>
      </c>
      <c r="I96" s="335"/>
      <c r="J96" s="335">
        <f t="shared" si="27"/>
        <v>32560</v>
      </c>
      <c r="K96" s="335"/>
      <c r="L96" s="335"/>
      <c r="M96" s="329"/>
      <c r="N96" s="309"/>
      <c r="O96" s="337"/>
    </row>
    <row r="97" spans="1:15" s="323" customFormat="1" ht="8.25" x14ac:dyDescent="0.15">
      <c r="A97" s="347" t="s">
        <v>263</v>
      </c>
      <c r="B97" s="326"/>
      <c r="C97" s="368"/>
      <c r="D97" s="335">
        <f>6340+13220+1380</f>
        <v>20940</v>
      </c>
      <c r="E97" s="336"/>
      <c r="F97" s="335"/>
      <c r="G97" s="295"/>
      <c r="H97" s="335">
        <f t="shared" si="27"/>
        <v>20940</v>
      </c>
      <c r="I97" s="335"/>
      <c r="J97" s="335">
        <f t="shared" si="27"/>
        <v>20940</v>
      </c>
      <c r="K97" s="335"/>
      <c r="L97" s="335"/>
      <c r="M97" s="329"/>
      <c r="N97" s="309"/>
      <c r="O97" s="337"/>
    </row>
    <row r="98" spans="1:15" s="323" customFormat="1" ht="8.25" x14ac:dyDescent="0.15">
      <c r="A98" s="347"/>
      <c r="B98" s="326"/>
      <c r="C98" s="368"/>
      <c r="D98" s="335"/>
      <c r="E98" s="336"/>
      <c r="F98" s="335"/>
      <c r="G98" s="295"/>
      <c r="H98" s="335">
        <f t="shared" si="27"/>
        <v>0</v>
      </c>
      <c r="I98" s="335"/>
      <c r="J98" s="335"/>
      <c r="K98" s="335"/>
      <c r="L98" s="335"/>
      <c r="M98" s="329"/>
      <c r="N98" s="309"/>
      <c r="O98" s="337"/>
    </row>
    <row r="99" spans="1:15" s="357" customFormat="1" ht="9" thickBot="1" x14ac:dyDescent="0.2">
      <c r="A99" s="352" t="s">
        <v>131</v>
      </c>
      <c r="B99" s="353"/>
      <c r="C99" s="372">
        <f t="shared" ref="C99:L99" si="28">C15+C76+C86+C94</f>
        <v>2000000</v>
      </c>
      <c r="D99" s="354">
        <f t="shared" si="28"/>
        <v>918023</v>
      </c>
      <c r="E99" s="354">
        <f t="shared" si="28"/>
        <v>0</v>
      </c>
      <c r="F99" s="354">
        <f t="shared" si="28"/>
        <v>0</v>
      </c>
      <c r="G99" s="355">
        <f t="shared" si="28"/>
        <v>0</v>
      </c>
      <c r="H99" s="354">
        <f t="shared" si="28"/>
        <v>918023</v>
      </c>
      <c r="I99" s="354">
        <f t="shared" si="28"/>
        <v>864523</v>
      </c>
      <c r="J99" s="354">
        <f t="shared" si="28"/>
        <v>53500</v>
      </c>
      <c r="K99" s="354">
        <f t="shared" si="28"/>
        <v>918023</v>
      </c>
      <c r="L99" s="354">
        <f t="shared" si="28"/>
        <v>-1081977</v>
      </c>
      <c r="M99" s="356">
        <f>L99/C99</f>
        <v>-0.54098849999999998</v>
      </c>
      <c r="N99" s="353"/>
      <c r="O99" s="337"/>
    </row>
    <row r="100" spans="1:15" s="323" customFormat="1" ht="9" thickTop="1" x14ac:dyDescent="0.15">
      <c r="C100" s="373"/>
      <c r="D100" s="359"/>
      <c r="E100" s="359"/>
      <c r="F100" s="359"/>
      <c r="G100" s="360"/>
      <c r="H100" s="359"/>
      <c r="I100" s="359"/>
      <c r="J100" s="359"/>
      <c r="K100" s="359"/>
      <c r="L100" s="359"/>
      <c r="M100" s="361"/>
      <c r="N100" s="358"/>
    </row>
    <row r="101" spans="1:15" s="37" customFormat="1" x14ac:dyDescent="0.2">
      <c r="C101" s="366"/>
      <c r="D101" s="255"/>
      <c r="E101" s="255"/>
      <c r="F101" s="255"/>
      <c r="G101" s="276"/>
      <c r="H101" s="255"/>
      <c r="I101" s="255"/>
      <c r="J101" s="255"/>
      <c r="K101" s="255"/>
      <c r="L101" s="255"/>
      <c r="M101" s="265"/>
      <c r="N101" s="38"/>
    </row>
    <row r="102" spans="1:15" s="37" customFormat="1" x14ac:dyDescent="0.2">
      <c r="B102" s="266" t="s">
        <v>17</v>
      </c>
      <c r="C102" s="366"/>
      <c r="D102" s="255"/>
      <c r="E102" s="255"/>
      <c r="G102" s="276"/>
      <c r="H102" s="255"/>
      <c r="I102" s="255"/>
      <c r="J102" s="267" t="s">
        <v>186</v>
      </c>
      <c r="L102" s="255"/>
      <c r="M102" s="265"/>
      <c r="N102" s="38"/>
    </row>
    <row r="103" spans="1:15" s="37" customFormat="1" x14ac:dyDescent="0.2">
      <c r="B103" s="255"/>
      <c r="C103" s="366"/>
      <c r="D103" s="255"/>
      <c r="E103" s="255"/>
      <c r="G103" s="276"/>
      <c r="H103" s="255"/>
      <c r="I103" s="255"/>
      <c r="J103" s="264"/>
      <c r="L103" s="255"/>
      <c r="M103" s="265"/>
      <c r="N103" s="38"/>
    </row>
    <row r="104" spans="1:15" s="37" customFormat="1" x14ac:dyDescent="0.2">
      <c r="B104" s="255"/>
      <c r="C104" s="366"/>
      <c r="D104" s="255"/>
      <c r="E104" s="255"/>
      <c r="G104" s="276"/>
      <c r="H104" s="255"/>
      <c r="I104" s="255"/>
      <c r="J104" s="264"/>
      <c r="L104" s="255"/>
      <c r="M104" s="265"/>
      <c r="N104" s="38"/>
    </row>
    <row r="105" spans="1:15" s="161" customFormat="1" x14ac:dyDescent="0.2">
      <c r="B105" s="375" t="s">
        <v>201</v>
      </c>
      <c r="C105" s="374"/>
      <c r="D105" s="256"/>
      <c r="E105" s="256"/>
      <c r="G105" s="277"/>
      <c r="H105" s="256"/>
      <c r="I105" s="256"/>
      <c r="J105" s="268" t="s">
        <v>205</v>
      </c>
      <c r="L105" s="256"/>
      <c r="M105" s="269"/>
      <c r="N105" s="160"/>
    </row>
    <row r="106" spans="1:15" s="39" customFormat="1" x14ac:dyDescent="0.2">
      <c r="B106" s="376" t="s">
        <v>255</v>
      </c>
      <c r="C106" s="366"/>
      <c r="D106" s="255"/>
      <c r="E106" s="255"/>
      <c r="G106" s="276"/>
      <c r="H106" s="255"/>
      <c r="I106" s="255"/>
      <c r="J106" s="271" t="s">
        <v>218</v>
      </c>
      <c r="L106" s="270"/>
      <c r="M106" s="265"/>
      <c r="N106" s="40"/>
    </row>
    <row r="107" spans="1:15" s="37" customFormat="1" x14ac:dyDescent="0.2">
      <c r="C107" s="366"/>
      <c r="D107" s="255"/>
      <c r="E107" s="255"/>
      <c r="F107" s="255"/>
      <c r="G107" s="276"/>
      <c r="H107" s="255"/>
      <c r="I107" s="255"/>
      <c r="J107" s="255"/>
      <c r="K107" s="255"/>
      <c r="L107" s="255"/>
      <c r="M107" s="265"/>
      <c r="N107" s="38"/>
    </row>
    <row r="108" spans="1:15" s="37" customFormat="1" x14ac:dyDescent="0.2">
      <c r="C108" s="366"/>
      <c r="D108" s="255"/>
      <c r="E108" s="255"/>
      <c r="F108" s="255"/>
      <c r="G108" s="276"/>
      <c r="H108" s="255"/>
      <c r="I108" s="255"/>
      <c r="J108" s="255"/>
      <c r="K108" s="255"/>
      <c r="L108" s="255"/>
      <c r="M108" s="265"/>
      <c r="N108" s="38"/>
    </row>
    <row r="109" spans="1:15" s="37" customFormat="1" x14ac:dyDescent="0.2">
      <c r="C109" s="366"/>
      <c r="D109" s="255"/>
      <c r="E109" s="255"/>
      <c r="F109" s="255"/>
      <c r="G109" s="276"/>
      <c r="H109" s="255"/>
      <c r="I109" s="255"/>
      <c r="J109" s="255"/>
      <c r="K109" s="255"/>
      <c r="L109" s="255"/>
      <c r="M109" s="265"/>
      <c r="N109" s="38"/>
    </row>
    <row r="110" spans="1:15" s="37" customFormat="1" x14ac:dyDescent="0.2">
      <c r="C110" s="366"/>
      <c r="D110" s="255"/>
      <c r="E110" s="255"/>
      <c r="F110" s="255"/>
      <c r="G110" s="276"/>
      <c r="H110" s="255"/>
      <c r="I110" s="255"/>
      <c r="J110" s="255"/>
      <c r="K110" s="255"/>
      <c r="L110" s="255"/>
      <c r="M110" s="265"/>
      <c r="N110" s="38"/>
    </row>
    <row r="111" spans="1:15" s="37" customFormat="1" x14ac:dyDescent="0.2">
      <c r="C111" s="366"/>
      <c r="D111" s="255"/>
      <c r="E111" s="255"/>
      <c r="F111" s="255"/>
      <c r="G111" s="276"/>
      <c r="H111" s="255"/>
      <c r="I111" s="255"/>
      <c r="J111" s="255"/>
      <c r="K111" s="255"/>
      <c r="L111" s="255"/>
      <c r="M111" s="265"/>
      <c r="N111" s="38"/>
    </row>
    <row r="112" spans="1:15" s="37" customFormat="1" x14ac:dyDescent="0.2">
      <c r="C112" s="366"/>
      <c r="D112" s="255"/>
      <c r="E112" s="255"/>
      <c r="F112" s="255"/>
      <c r="G112" s="276"/>
      <c r="H112" s="255"/>
      <c r="I112" s="255"/>
      <c r="J112" s="255"/>
      <c r="K112" s="255"/>
      <c r="L112" s="255"/>
      <c r="M112" s="265"/>
      <c r="N112" s="38"/>
    </row>
    <row r="113" spans="3:14" s="37" customFormat="1" x14ac:dyDescent="0.2">
      <c r="C113" s="366"/>
      <c r="D113" s="255"/>
      <c r="E113" s="255"/>
      <c r="F113" s="255"/>
      <c r="G113" s="276"/>
      <c r="H113" s="255"/>
      <c r="I113" s="255"/>
      <c r="J113" s="255"/>
      <c r="K113" s="255"/>
      <c r="L113" s="255"/>
      <c r="M113" s="265"/>
      <c r="N113" s="38"/>
    </row>
    <row r="114" spans="3:14" s="37" customFormat="1" x14ac:dyDescent="0.2">
      <c r="C114" s="366"/>
      <c r="D114" s="255"/>
      <c r="E114" s="255"/>
      <c r="F114" s="255"/>
      <c r="G114" s="276"/>
      <c r="H114" s="255"/>
      <c r="I114" s="255"/>
      <c r="J114" s="255"/>
      <c r="K114" s="255"/>
      <c r="L114" s="255"/>
      <c r="M114" s="265"/>
      <c r="N114" s="38"/>
    </row>
    <row r="115" spans="3:14" s="37" customFormat="1" x14ac:dyDescent="0.2">
      <c r="C115" s="366"/>
      <c r="D115" s="255"/>
      <c r="E115" s="255"/>
      <c r="F115" s="255"/>
      <c r="G115" s="276"/>
      <c r="H115" s="255"/>
      <c r="I115" s="255"/>
      <c r="J115" s="255"/>
      <c r="K115" s="255"/>
      <c r="L115" s="255"/>
      <c r="M115" s="265"/>
      <c r="N115" s="38"/>
    </row>
    <row r="116" spans="3:14" s="37" customFormat="1" x14ac:dyDescent="0.2">
      <c r="C116" s="366"/>
      <c r="D116" s="255"/>
      <c r="E116" s="255"/>
      <c r="F116" s="255"/>
      <c r="G116" s="276"/>
      <c r="H116" s="255"/>
      <c r="I116" s="255"/>
      <c r="J116" s="255"/>
      <c r="K116" s="255"/>
      <c r="L116" s="255"/>
      <c r="M116" s="265"/>
      <c r="N116" s="38"/>
    </row>
    <row r="117" spans="3:14" s="37" customFormat="1" x14ac:dyDescent="0.2">
      <c r="C117" s="366"/>
      <c r="D117" s="255"/>
      <c r="E117" s="255"/>
      <c r="F117" s="255"/>
      <c r="G117" s="276"/>
      <c r="H117" s="255"/>
      <c r="I117" s="255"/>
      <c r="J117" s="255"/>
      <c r="K117" s="255"/>
      <c r="L117" s="255"/>
      <c r="M117" s="265"/>
      <c r="N117" s="38"/>
    </row>
    <row r="118" spans="3:14" s="37" customFormat="1" x14ac:dyDescent="0.2">
      <c r="C118" s="366"/>
      <c r="D118" s="255"/>
      <c r="E118" s="255"/>
      <c r="F118" s="255"/>
      <c r="G118" s="276"/>
      <c r="H118" s="255"/>
      <c r="I118" s="255"/>
      <c r="J118" s="255"/>
      <c r="K118" s="255"/>
      <c r="L118" s="255"/>
      <c r="M118" s="265"/>
      <c r="N118" s="38"/>
    </row>
    <row r="119" spans="3:14" s="37" customFormat="1" x14ac:dyDescent="0.2">
      <c r="C119" s="366"/>
      <c r="D119" s="255"/>
      <c r="E119" s="255"/>
      <c r="F119" s="255"/>
      <c r="G119" s="276"/>
      <c r="H119" s="255"/>
      <c r="I119" s="255"/>
      <c r="J119" s="255"/>
      <c r="K119" s="255"/>
      <c r="L119" s="255"/>
      <c r="M119" s="265"/>
      <c r="N119" s="38"/>
    </row>
    <row r="120" spans="3:14" s="37" customFormat="1" x14ac:dyDescent="0.2">
      <c r="C120" s="366"/>
      <c r="D120" s="255"/>
      <c r="E120" s="255"/>
      <c r="F120" s="255"/>
      <c r="G120" s="276"/>
      <c r="H120" s="255"/>
      <c r="I120" s="255"/>
      <c r="J120" s="255"/>
      <c r="K120" s="255"/>
      <c r="L120" s="255"/>
      <c r="M120" s="265"/>
      <c r="N120" s="38"/>
    </row>
    <row r="121" spans="3:14" s="37" customFormat="1" x14ac:dyDescent="0.2">
      <c r="C121" s="366"/>
      <c r="D121" s="255"/>
      <c r="E121" s="255"/>
      <c r="F121" s="255"/>
      <c r="G121" s="276"/>
      <c r="H121" s="255"/>
      <c r="I121" s="255"/>
      <c r="J121" s="255"/>
      <c r="K121" s="255"/>
      <c r="L121" s="255"/>
      <c r="M121" s="265"/>
      <c r="N121" s="38"/>
    </row>
    <row r="122" spans="3:14" s="37" customFormat="1" x14ac:dyDescent="0.2">
      <c r="C122" s="366"/>
      <c r="D122" s="255"/>
      <c r="E122" s="255"/>
      <c r="F122" s="255"/>
      <c r="G122" s="276"/>
      <c r="H122" s="255"/>
      <c r="I122" s="255"/>
      <c r="J122" s="255"/>
      <c r="K122" s="255"/>
      <c r="L122" s="255"/>
      <c r="M122" s="265"/>
      <c r="N122" s="38"/>
    </row>
    <row r="123" spans="3:14" s="37" customFormat="1" x14ac:dyDescent="0.2">
      <c r="C123" s="366"/>
      <c r="D123" s="255"/>
      <c r="E123" s="255"/>
      <c r="F123" s="255"/>
      <c r="G123" s="276"/>
      <c r="H123" s="255"/>
      <c r="I123" s="255"/>
      <c r="J123" s="255"/>
      <c r="K123" s="255"/>
      <c r="L123" s="255"/>
      <c r="M123" s="265"/>
      <c r="N123" s="38"/>
    </row>
    <row r="124" spans="3:14" s="37" customFormat="1" x14ac:dyDescent="0.2">
      <c r="C124" s="366"/>
      <c r="D124" s="255"/>
      <c r="E124" s="255"/>
      <c r="F124" s="255"/>
      <c r="G124" s="276"/>
      <c r="H124" s="255"/>
      <c r="I124" s="255"/>
      <c r="J124" s="255"/>
      <c r="K124" s="255"/>
      <c r="L124" s="255"/>
      <c r="M124" s="265"/>
      <c r="N124" s="38"/>
    </row>
    <row r="125" spans="3:14" s="37" customFormat="1" x14ac:dyDescent="0.2">
      <c r="C125" s="366"/>
      <c r="D125" s="255"/>
      <c r="E125" s="255"/>
      <c r="F125" s="255"/>
      <c r="G125" s="276"/>
      <c r="H125" s="255"/>
      <c r="I125" s="255"/>
      <c r="J125" s="255"/>
      <c r="K125" s="255"/>
      <c r="L125" s="255"/>
      <c r="M125" s="265"/>
      <c r="N125" s="38"/>
    </row>
    <row r="126" spans="3:14" s="37" customFormat="1" x14ac:dyDescent="0.2">
      <c r="C126" s="366"/>
      <c r="D126" s="255"/>
      <c r="E126" s="255"/>
      <c r="F126" s="255"/>
      <c r="G126" s="276"/>
      <c r="H126" s="255"/>
      <c r="I126" s="255"/>
      <c r="J126" s="255"/>
      <c r="K126" s="255"/>
      <c r="L126" s="255"/>
      <c r="M126" s="265"/>
      <c r="N126" s="38"/>
    </row>
    <row r="127" spans="3:14" s="37" customFormat="1" x14ac:dyDescent="0.2">
      <c r="C127" s="366"/>
      <c r="D127" s="255"/>
      <c r="E127" s="255"/>
      <c r="F127" s="255"/>
      <c r="G127" s="276"/>
      <c r="H127" s="255"/>
      <c r="I127" s="255"/>
      <c r="J127" s="255"/>
      <c r="K127" s="255"/>
      <c r="L127" s="255"/>
      <c r="M127" s="265"/>
      <c r="N127" s="38"/>
    </row>
    <row r="128" spans="3:14" s="37" customFormat="1" x14ac:dyDescent="0.2">
      <c r="C128" s="366"/>
      <c r="D128" s="255"/>
      <c r="E128" s="255"/>
      <c r="F128" s="255"/>
      <c r="G128" s="276"/>
      <c r="H128" s="255"/>
      <c r="I128" s="255"/>
      <c r="J128" s="255"/>
      <c r="K128" s="255"/>
      <c r="L128" s="255"/>
      <c r="M128" s="265"/>
      <c r="N128" s="38"/>
    </row>
    <row r="129" spans="3:14" s="37" customFormat="1" x14ac:dyDescent="0.2">
      <c r="C129" s="366"/>
      <c r="D129" s="255"/>
      <c r="E129" s="255"/>
      <c r="F129" s="255"/>
      <c r="G129" s="276"/>
      <c r="H129" s="255"/>
      <c r="I129" s="255"/>
      <c r="J129" s="255"/>
      <c r="K129" s="255"/>
      <c r="L129" s="255"/>
      <c r="M129" s="265"/>
      <c r="N129" s="38"/>
    </row>
    <row r="130" spans="3:14" s="37" customFormat="1" x14ac:dyDescent="0.2">
      <c r="C130" s="366"/>
      <c r="D130" s="255"/>
      <c r="E130" s="255"/>
      <c r="F130" s="255"/>
      <c r="G130" s="276"/>
      <c r="H130" s="255"/>
      <c r="I130" s="255"/>
      <c r="J130" s="255"/>
      <c r="K130" s="255"/>
      <c r="L130" s="255"/>
      <c r="M130" s="265"/>
      <c r="N130" s="38"/>
    </row>
    <row r="131" spans="3:14" s="37" customFormat="1" x14ac:dyDescent="0.2">
      <c r="C131" s="366"/>
      <c r="D131" s="255"/>
      <c r="E131" s="255"/>
      <c r="F131" s="255"/>
      <c r="G131" s="276"/>
      <c r="H131" s="255"/>
      <c r="I131" s="255"/>
      <c r="J131" s="255"/>
      <c r="K131" s="255"/>
      <c r="L131" s="255"/>
      <c r="M131" s="265"/>
      <c r="N131" s="38"/>
    </row>
    <row r="132" spans="3:14" s="37" customFormat="1" x14ac:dyDescent="0.2">
      <c r="C132" s="366"/>
      <c r="D132" s="255"/>
      <c r="E132" s="255"/>
      <c r="F132" s="255"/>
      <c r="G132" s="276"/>
      <c r="H132" s="255"/>
      <c r="I132" s="255"/>
      <c r="J132" s="255"/>
      <c r="K132" s="255"/>
      <c r="L132" s="255"/>
      <c r="M132" s="265"/>
      <c r="N132" s="38"/>
    </row>
    <row r="133" spans="3:14" s="37" customFormat="1" x14ac:dyDescent="0.2">
      <c r="C133" s="366"/>
      <c r="D133" s="255"/>
      <c r="E133" s="255"/>
      <c r="F133" s="255"/>
      <c r="G133" s="276"/>
      <c r="H133" s="255"/>
      <c r="I133" s="255"/>
      <c r="J133" s="255"/>
      <c r="K133" s="255"/>
      <c r="L133" s="255"/>
      <c r="M133" s="265"/>
      <c r="N133" s="38"/>
    </row>
  </sheetData>
  <mergeCells count="10">
    <mergeCell ref="N11:N12"/>
    <mergeCell ref="A2:M2"/>
    <mergeCell ref="A3:M3"/>
    <mergeCell ref="A4:M4"/>
    <mergeCell ref="A11:A12"/>
    <mergeCell ref="B11:B12"/>
    <mergeCell ref="C11:C12"/>
    <mergeCell ref="D11:H11"/>
    <mergeCell ref="I11:K11"/>
    <mergeCell ref="L11:M11"/>
  </mergeCells>
  <pageMargins left="0.5" right="0.3" top="0.5" bottom="0.5" header="0.3" footer="0.3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T133"/>
  <sheetViews>
    <sheetView workbookViewId="0">
      <selection activeCell="G15" sqref="G15"/>
    </sheetView>
  </sheetViews>
  <sheetFormatPr defaultColWidth="25.28515625" defaultRowHeight="12.75" x14ac:dyDescent="0.2"/>
  <cols>
    <col min="1" max="1" width="37.85546875" style="35" customWidth="1"/>
    <col min="2" max="2" width="9.28515625" style="35" customWidth="1"/>
    <col min="3" max="3" width="14.5703125" style="366" customWidth="1"/>
    <col min="4" max="4" width="10.140625" style="254" customWidth="1"/>
    <col min="5" max="7" width="10.140625" style="254" hidden="1" customWidth="1"/>
    <col min="8" max="8" width="9.85546875" style="254" customWidth="1"/>
    <col min="9" max="9" width="5.42578125" style="254" customWidth="1"/>
    <col min="10" max="10" width="5.28515625" style="276" customWidth="1"/>
    <col min="11" max="11" width="10.5703125" style="254" customWidth="1"/>
    <col min="12" max="12" width="13.85546875" style="254" customWidth="1"/>
    <col min="13" max="13" width="9.5703125" style="254" customWidth="1"/>
    <col min="14" max="14" width="10.85546875" style="254" customWidth="1"/>
    <col min="15" max="15" width="12" style="254" customWidth="1"/>
    <col min="16" max="16" width="7.5703125" style="263" customWidth="1"/>
    <col min="17" max="17" width="7.85546875" style="36" customWidth="1"/>
    <col min="18" max="16384" width="25.28515625" style="35"/>
  </cols>
  <sheetData>
    <row r="1" spans="1:17" s="28" customFormat="1" x14ac:dyDescent="0.2">
      <c r="B1" s="29"/>
      <c r="C1" s="364"/>
      <c r="D1" s="257"/>
      <c r="E1" s="257"/>
      <c r="F1" s="257"/>
      <c r="G1" s="257"/>
      <c r="H1" s="257"/>
      <c r="I1" s="252"/>
      <c r="J1" s="273"/>
      <c r="K1" s="252"/>
      <c r="L1" s="252"/>
      <c r="M1" s="252"/>
      <c r="N1" s="252"/>
      <c r="O1" s="252"/>
      <c r="P1" s="28" t="s">
        <v>114</v>
      </c>
    </row>
    <row r="2" spans="1:17" s="28" customFormat="1" x14ac:dyDescent="0.2">
      <c r="A2" s="424" t="s">
        <v>115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7" s="28" customFormat="1" x14ac:dyDescent="0.2">
      <c r="A3" s="424" t="s">
        <v>266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</row>
    <row r="4" spans="1:17" s="28" customFormat="1" x14ac:dyDescent="0.2">
      <c r="A4" s="425" t="s">
        <v>116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</row>
    <row r="5" spans="1:17" s="28" customFormat="1" x14ac:dyDescent="0.2">
      <c r="B5" s="29"/>
      <c r="C5" s="364"/>
      <c r="D5" s="257"/>
      <c r="E5" s="257"/>
      <c r="F5" s="257"/>
      <c r="G5" s="257"/>
      <c r="H5" s="257"/>
      <c r="I5" s="252"/>
      <c r="J5" s="273"/>
      <c r="K5" s="252"/>
      <c r="L5" s="259"/>
      <c r="M5" s="259"/>
      <c r="N5" s="259"/>
      <c r="O5" s="259"/>
      <c r="P5" s="258"/>
    </row>
    <row r="6" spans="1:17" s="32" customFormat="1" x14ac:dyDescent="0.2">
      <c r="A6" s="30" t="s">
        <v>117</v>
      </c>
      <c r="B6" s="31" t="s">
        <v>118</v>
      </c>
      <c r="C6" s="365"/>
      <c r="D6" s="260"/>
      <c r="E6" s="260"/>
      <c r="F6" s="260"/>
      <c r="G6" s="260"/>
      <c r="H6" s="261"/>
      <c r="I6" s="261"/>
      <c r="J6" s="274"/>
      <c r="K6" s="253"/>
      <c r="L6" s="253"/>
      <c r="M6" s="253"/>
      <c r="N6" s="253"/>
      <c r="O6" s="253"/>
      <c r="P6" s="262"/>
      <c r="Q6" s="33"/>
    </row>
    <row r="7" spans="1:17" s="32" customFormat="1" x14ac:dyDescent="0.2">
      <c r="A7" s="30" t="s">
        <v>119</v>
      </c>
      <c r="B7" s="31" t="s">
        <v>120</v>
      </c>
      <c r="C7" s="365"/>
      <c r="D7" s="260"/>
      <c r="E7" s="260"/>
      <c r="F7" s="260"/>
      <c r="G7" s="260"/>
      <c r="H7" s="261"/>
      <c r="I7" s="261"/>
      <c r="J7" s="274"/>
      <c r="K7" s="253"/>
      <c r="L7" s="253"/>
      <c r="M7" s="253"/>
      <c r="N7" s="253"/>
      <c r="O7" s="253"/>
      <c r="P7" s="262"/>
      <c r="Q7" s="33"/>
    </row>
    <row r="8" spans="1:17" s="32" customFormat="1" x14ac:dyDescent="0.2">
      <c r="A8" s="30" t="s">
        <v>121</v>
      </c>
      <c r="B8" s="31" t="s">
        <v>254</v>
      </c>
      <c r="C8" s="365"/>
      <c r="D8" s="260"/>
      <c r="E8" s="260"/>
      <c r="F8" s="260"/>
      <c r="G8" s="260"/>
      <c r="H8" s="261"/>
      <c r="I8" s="261"/>
      <c r="J8" s="274"/>
      <c r="K8" s="253"/>
      <c r="L8" s="253"/>
      <c r="M8" s="253"/>
      <c r="N8" s="253"/>
      <c r="O8" s="253"/>
      <c r="P8" s="262"/>
      <c r="Q8" s="33"/>
    </row>
    <row r="9" spans="1:17" s="32" customFormat="1" x14ac:dyDescent="0.2">
      <c r="A9" s="30" t="s">
        <v>122</v>
      </c>
      <c r="B9" s="31" t="s">
        <v>123</v>
      </c>
      <c r="C9" s="365"/>
      <c r="D9" s="272"/>
      <c r="E9" s="272"/>
      <c r="F9" s="272"/>
      <c r="G9" s="272"/>
      <c r="H9" s="272"/>
      <c r="I9" s="272"/>
      <c r="J9" s="275"/>
      <c r="K9" s="253"/>
      <c r="L9" s="253"/>
      <c r="M9" s="253"/>
      <c r="N9" s="253"/>
      <c r="O9" s="253"/>
      <c r="P9" s="262"/>
      <c r="Q9" s="33"/>
    </row>
    <row r="10" spans="1:17" x14ac:dyDescent="0.2">
      <c r="A10" s="34"/>
    </row>
    <row r="11" spans="1:17" s="278" customFormat="1" ht="8.25" x14ac:dyDescent="0.15">
      <c r="A11" s="426" t="s">
        <v>124</v>
      </c>
      <c r="B11" s="427" t="s">
        <v>125</v>
      </c>
      <c r="C11" s="428" t="s">
        <v>126</v>
      </c>
      <c r="D11" s="429" t="s">
        <v>127</v>
      </c>
      <c r="E11" s="429"/>
      <c r="F11" s="429"/>
      <c r="G11" s="429"/>
      <c r="H11" s="429"/>
      <c r="I11" s="429"/>
      <c r="J11" s="429"/>
      <c r="K11" s="429"/>
      <c r="L11" s="429" t="s">
        <v>128</v>
      </c>
      <c r="M11" s="429"/>
      <c r="N11" s="429"/>
      <c r="O11" s="429" t="s">
        <v>129</v>
      </c>
      <c r="P11" s="429"/>
      <c r="Q11" s="423" t="s">
        <v>130</v>
      </c>
    </row>
    <row r="12" spans="1:17" s="278" customFormat="1" ht="16.5" x14ac:dyDescent="0.15">
      <c r="A12" s="426"/>
      <c r="B12" s="427"/>
      <c r="C12" s="428"/>
      <c r="D12" s="279" t="s">
        <v>256</v>
      </c>
      <c r="E12" s="279"/>
      <c r="F12" s="279"/>
      <c r="G12" s="279"/>
      <c r="H12" s="279" t="s">
        <v>257</v>
      </c>
      <c r="I12" s="279" t="s">
        <v>258</v>
      </c>
      <c r="J12" s="280" t="s">
        <v>259</v>
      </c>
      <c r="K12" s="363" t="s">
        <v>131</v>
      </c>
      <c r="L12" s="362" t="s">
        <v>132</v>
      </c>
      <c r="M12" s="362" t="s">
        <v>133</v>
      </c>
      <c r="N12" s="279" t="s">
        <v>131</v>
      </c>
      <c r="O12" s="279" t="s">
        <v>134</v>
      </c>
      <c r="P12" s="282" t="s">
        <v>135</v>
      </c>
      <c r="Q12" s="423"/>
    </row>
    <row r="13" spans="1:17" s="290" customFormat="1" ht="8.25" x14ac:dyDescent="0.15">
      <c r="A13" s="283">
        <v>1</v>
      </c>
      <c r="B13" s="283">
        <v>2</v>
      </c>
      <c r="C13" s="367">
        <v>3</v>
      </c>
      <c r="D13" s="285" t="s">
        <v>246</v>
      </c>
      <c r="E13" s="285" t="s">
        <v>225</v>
      </c>
      <c r="F13" s="285" t="s">
        <v>226</v>
      </c>
      <c r="G13" s="285" t="s">
        <v>227</v>
      </c>
      <c r="H13" s="286" t="s">
        <v>247</v>
      </c>
      <c r="I13" s="286" t="s">
        <v>248</v>
      </c>
      <c r="J13" s="287" t="s">
        <v>249</v>
      </c>
      <c r="K13" s="288" t="s">
        <v>136</v>
      </c>
      <c r="L13" s="286" t="s">
        <v>250</v>
      </c>
      <c r="M13" s="286" t="s">
        <v>251</v>
      </c>
      <c r="N13" s="288" t="s">
        <v>137</v>
      </c>
      <c r="O13" s="288" t="s">
        <v>138</v>
      </c>
      <c r="P13" s="289" t="s">
        <v>139</v>
      </c>
      <c r="Q13" s="284">
        <v>14</v>
      </c>
    </row>
    <row r="14" spans="1:17" s="298" customFormat="1" ht="8.25" x14ac:dyDescent="0.15">
      <c r="A14" s="291"/>
      <c r="B14" s="292"/>
      <c r="C14" s="368"/>
      <c r="D14" s="293"/>
      <c r="E14" s="294"/>
      <c r="F14" s="293"/>
      <c r="G14" s="294"/>
      <c r="H14" s="380"/>
      <c r="I14" s="293"/>
      <c r="J14" s="295"/>
      <c r="K14" s="293"/>
      <c r="L14" s="294"/>
      <c r="M14" s="293"/>
      <c r="N14" s="296"/>
      <c r="O14" s="296"/>
      <c r="P14" s="297"/>
      <c r="Q14" s="292"/>
    </row>
    <row r="15" spans="1:17" s="305" customFormat="1" ht="8.25" x14ac:dyDescent="0.15">
      <c r="A15" s="299" t="s">
        <v>140</v>
      </c>
      <c r="B15" s="300"/>
      <c r="C15" s="369">
        <v>2000000</v>
      </c>
      <c r="D15" s="301">
        <f>+D21+D26+D42+D53+D60+D64+D65+D67</f>
        <v>918023</v>
      </c>
      <c r="E15" s="387"/>
      <c r="F15" s="301"/>
      <c r="G15" s="377"/>
      <c r="H15" s="301">
        <f>+H21+H26+H42+H53+H60+H64+H65+H67</f>
        <v>641380.57000000007</v>
      </c>
      <c r="I15" s="301">
        <f>+I21+I26+I42+I53+I60+I64+I65+I67</f>
        <v>0</v>
      </c>
      <c r="J15" s="302">
        <f>+J21+J26+J42+J53+J60+J64+J65+J67</f>
        <v>0</v>
      </c>
      <c r="K15" s="301">
        <f>D15+H15+I15+J15</f>
        <v>1559403.57</v>
      </c>
      <c r="L15" s="301">
        <f>SUM(K15)</f>
        <v>1559403.57</v>
      </c>
      <c r="M15" s="301"/>
      <c r="N15" s="301">
        <f>L15+M15</f>
        <v>1559403.57</v>
      </c>
      <c r="O15" s="301">
        <f>K15-C15</f>
        <v>-440596.42999999993</v>
      </c>
      <c r="P15" s="303">
        <f>O15/C15</f>
        <v>-0.22029821499999996</v>
      </c>
      <c r="Q15" s="304"/>
    </row>
    <row r="16" spans="1:17" s="298" customFormat="1" ht="8.25" x14ac:dyDescent="0.15">
      <c r="A16" s="299"/>
      <c r="B16" s="306"/>
      <c r="C16" s="368"/>
      <c r="D16" s="296"/>
      <c r="E16" s="294"/>
      <c r="F16" s="296"/>
      <c r="G16" s="378"/>
      <c r="H16" s="294"/>
      <c r="I16" s="296"/>
      <c r="J16" s="295"/>
      <c r="K16" s="296">
        <f>SUM(D16+H16+I16+J16)</f>
        <v>0</v>
      </c>
      <c r="L16" s="294"/>
      <c r="M16" s="296"/>
      <c r="N16" s="296">
        <f>SUM(L16+M16)</f>
        <v>0</v>
      </c>
      <c r="O16" s="296">
        <f>SUM(K16-C16)</f>
        <v>0</v>
      </c>
      <c r="P16" s="307" t="e">
        <f>SUM(O16/C16)</f>
        <v>#DIV/0!</v>
      </c>
      <c r="Q16" s="292"/>
    </row>
    <row r="17" spans="1:46" s="298" customFormat="1" ht="8.25" x14ac:dyDescent="0.15">
      <c r="A17" s="308" t="s">
        <v>141</v>
      </c>
      <c r="B17" s="306"/>
      <c r="C17" s="368"/>
      <c r="D17" s="296"/>
      <c r="E17" s="294"/>
      <c r="F17" s="296"/>
      <c r="G17" s="379"/>
      <c r="H17" s="294"/>
      <c r="I17" s="296"/>
      <c r="J17" s="295"/>
      <c r="K17" s="296">
        <f>SUM(D17+H17+I17+J17)</f>
        <v>0</v>
      </c>
      <c r="L17" s="294"/>
      <c r="M17" s="296"/>
      <c r="N17" s="296">
        <f t="shared" ref="N17:N20" si="0">SUM(L17+M17)</f>
        <v>0</v>
      </c>
      <c r="O17" s="296">
        <f>SUM(K17-C17)</f>
        <v>0</v>
      </c>
      <c r="P17" s="307" t="e">
        <f>SUM(O17/C17)</f>
        <v>#DIV/0!</v>
      </c>
      <c r="Q17" s="292"/>
    </row>
    <row r="18" spans="1:46" s="298" customFormat="1" ht="8.25" x14ac:dyDescent="0.15">
      <c r="A18" s="291"/>
      <c r="B18" s="306"/>
      <c r="C18" s="368"/>
      <c r="D18" s="296"/>
      <c r="E18" s="294"/>
      <c r="F18" s="296"/>
      <c r="G18" s="379"/>
      <c r="H18" s="294"/>
      <c r="I18" s="296"/>
      <c r="J18" s="295"/>
      <c r="K18" s="296">
        <f>SUM(D18+H18+I18+J18)</f>
        <v>0</v>
      </c>
      <c r="L18" s="294"/>
      <c r="M18" s="296"/>
      <c r="N18" s="296">
        <f t="shared" si="0"/>
        <v>0</v>
      </c>
      <c r="O18" s="296">
        <f>SUM(K18-C18)</f>
        <v>0</v>
      </c>
      <c r="P18" s="307" t="e">
        <f>SUM(O18/C18)</f>
        <v>#DIV/0!</v>
      </c>
      <c r="Q18" s="292"/>
    </row>
    <row r="19" spans="1:46" s="298" customFormat="1" ht="8.25" x14ac:dyDescent="0.15">
      <c r="A19" s="308" t="s">
        <v>142</v>
      </c>
      <c r="B19" s="306"/>
      <c r="C19" s="368"/>
      <c r="D19" s="296"/>
      <c r="E19" s="294"/>
      <c r="F19" s="296"/>
      <c r="G19" s="379"/>
      <c r="H19" s="294"/>
      <c r="I19" s="296"/>
      <c r="J19" s="295"/>
      <c r="K19" s="296">
        <f>SUM(D19+H19+I19+J19)</f>
        <v>0</v>
      </c>
      <c r="L19" s="294"/>
      <c r="M19" s="296"/>
      <c r="N19" s="296">
        <f t="shared" si="0"/>
        <v>0</v>
      </c>
      <c r="O19" s="296">
        <f>SUM(K19-C19)</f>
        <v>0</v>
      </c>
      <c r="P19" s="307" t="e">
        <f>SUM(O19/C19)</f>
        <v>#DIV/0!</v>
      </c>
      <c r="Q19" s="292"/>
    </row>
    <row r="20" spans="1:46" s="298" customFormat="1" ht="8.25" x14ac:dyDescent="0.15">
      <c r="A20" s="308"/>
      <c r="B20" s="306"/>
      <c r="C20" s="368"/>
      <c r="D20" s="296"/>
      <c r="E20" s="294"/>
      <c r="F20" s="296"/>
      <c r="G20" s="379"/>
      <c r="H20" s="294"/>
      <c r="I20" s="296"/>
      <c r="J20" s="295"/>
      <c r="K20" s="296">
        <f>SUM(D20+H20+I20+J20)</f>
        <v>0</v>
      </c>
      <c r="L20" s="294"/>
      <c r="M20" s="296"/>
      <c r="N20" s="296">
        <f t="shared" si="0"/>
        <v>0</v>
      </c>
      <c r="O20" s="296">
        <f>SUM(K20-C20)</f>
        <v>0</v>
      </c>
      <c r="P20" s="307" t="e">
        <f>SUM(O20/C20)</f>
        <v>#DIV/0!</v>
      </c>
      <c r="Q20" s="309"/>
    </row>
    <row r="21" spans="1:46" s="305" customFormat="1" ht="8.25" x14ac:dyDescent="0.15">
      <c r="A21" s="310" t="s">
        <v>189</v>
      </c>
      <c r="B21" s="311" t="s">
        <v>196</v>
      </c>
      <c r="C21" s="369">
        <v>0</v>
      </c>
      <c r="D21" s="301">
        <v>0</v>
      </c>
      <c r="E21" s="387"/>
      <c r="F21" s="301"/>
      <c r="G21" s="377"/>
      <c r="H21" s="377">
        <v>0</v>
      </c>
      <c r="I21" s="301">
        <v>0</v>
      </c>
      <c r="J21" s="302">
        <v>0</v>
      </c>
      <c r="K21" s="301">
        <f>D21+H21+I21+J21</f>
        <v>0</v>
      </c>
      <c r="L21" s="301">
        <f>SUM(K21)</f>
        <v>0</v>
      </c>
      <c r="M21" s="301"/>
      <c r="N21" s="301">
        <f>L21+M21</f>
        <v>0</v>
      </c>
      <c r="O21" s="301">
        <f>+K21-C21</f>
        <v>0</v>
      </c>
      <c r="P21" s="301" t="e">
        <f>O21/C21</f>
        <v>#DIV/0!</v>
      </c>
      <c r="Q21" s="312"/>
      <c r="R21" s="313"/>
    </row>
    <row r="22" spans="1:46" s="298" customFormat="1" ht="8.25" x14ac:dyDescent="0.15">
      <c r="A22" s="314" t="s">
        <v>143</v>
      </c>
      <c r="B22" s="306"/>
      <c r="C22" s="368"/>
      <c r="D22" s="296"/>
      <c r="E22" s="294"/>
      <c r="F22" s="296"/>
      <c r="G22" s="378"/>
      <c r="H22" s="294"/>
      <c r="I22" s="296"/>
      <c r="J22" s="295"/>
      <c r="K22" s="296">
        <f>SUM(D22+H22+I22+J22)</f>
        <v>0</v>
      </c>
      <c r="L22" s="296">
        <f>SUM(K22)</f>
        <v>0</v>
      </c>
      <c r="M22" s="296"/>
      <c r="N22" s="296">
        <f>L22+M22</f>
        <v>0</v>
      </c>
      <c r="O22" s="296">
        <f>SUM(K22-C22)</f>
        <v>0</v>
      </c>
      <c r="P22" s="297"/>
      <c r="Q22" s="315"/>
      <c r="R22" s="313"/>
    </row>
    <row r="23" spans="1:46" s="298" customFormat="1" ht="8.25" x14ac:dyDescent="0.15">
      <c r="A23" s="316"/>
      <c r="B23" s="306"/>
      <c r="C23" s="368"/>
      <c r="D23" s="296"/>
      <c r="E23" s="294"/>
      <c r="F23" s="296"/>
      <c r="G23" s="379"/>
      <c r="H23" s="294"/>
      <c r="I23" s="296"/>
      <c r="J23" s="295"/>
      <c r="K23" s="296">
        <f>SUM(D23+H23+I23+J23)</f>
        <v>0</v>
      </c>
      <c r="L23" s="296">
        <f t="shared" ref="L23:L25" si="1">SUM(K23)</f>
        <v>0</v>
      </c>
      <c r="M23" s="296"/>
      <c r="N23" s="296">
        <f>L23+M23</f>
        <v>0</v>
      </c>
      <c r="O23" s="296">
        <f>SUM(K23-C23)</f>
        <v>0</v>
      </c>
      <c r="P23" s="297"/>
      <c r="Q23" s="309"/>
      <c r="R23" s="313"/>
    </row>
    <row r="24" spans="1:46" s="324" customFormat="1" ht="8.25" x14ac:dyDescent="0.15">
      <c r="A24" s="317" t="s">
        <v>144</v>
      </c>
      <c r="B24" s="318"/>
      <c r="C24" s="370"/>
      <c r="D24" s="320"/>
      <c r="E24" s="388"/>
      <c r="F24" s="320"/>
      <c r="G24" s="385"/>
      <c r="H24" s="320"/>
      <c r="I24" s="320"/>
      <c r="J24" s="321"/>
      <c r="K24" s="296">
        <f>SUM(D24+H24+I24+J24)</f>
        <v>0</v>
      </c>
      <c r="L24" s="296">
        <f t="shared" si="1"/>
        <v>0</v>
      </c>
      <c r="M24" s="296"/>
      <c r="N24" s="296">
        <f>L24+M24</f>
        <v>0</v>
      </c>
      <c r="O24" s="296">
        <f>SUM(K24-C24)</f>
        <v>0</v>
      </c>
      <c r="P24" s="322"/>
      <c r="Q24" s="309"/>
      <c r="R24" s="31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</row>
    <row r="25" spans="1:46" s="323" customFormat="1" ht="8.25" x14ac:dyDescent="0.15">
      <c r="A25" s="325" t="s">
        <v>145</v>
      </c>
      <c r="B25" s="326"/>
      <c r="C25" s="371"/>
      <c r="D25" s="327"/>
      <c r="E25" s="389"/>
      <c r="F25" s="327"/>
      <c r="G25" s="391"/>
      <c r="H25" s="327"/>
      <c r="I25" s="327"/>
      <c r="J25" s="328"/>
      <c r="K25" s="296">
        <f>SUM(D25+H25+I25+J25)</f>
        <v>0</v>
      </c>
      <c r="L25" s="296">
        <f t="shared" si="1"/>
        <v>0</v>
      </c>
      <c r="M25" s="296"/>
      <c r="N25" s="296">
        <f>L25+M25</f>
        <v>0</v>
      </c>
      <c r="O25" s="296">
        <f>SUM(K25-C25)</f>
        <v>0</v>
      </c>
      <c r="P25" s="329"/>
      <c r="Q25" s="309"/>
      <c r="R25" s="313"/>
    </row>
    <row r="26" spans="1:46" s="324" customFormat="1" ht="8.25" x14ac:dyDescent="0.15">
      <c r="A26" s="330" t="s">
        <v>20</v>
      </c>
      <c r="B26" s="331" t="s">
        <v>188</v>
      </c>
      <c r="C26" s="369">
        <f>SUM(C27:C41)</f>
        <v>1820000</v>
      </c>
      <c r="D26" s="332">
        <f>SUM(D27:D41)</f>
        <v>544570</v>
      </c>
      <c r="E26" s="390"/>
      <c r="F26" s="332"/>
      <c r="G26" s="381"/>
      <c r="H26" s="332">
        <f>SUM(H27:H41)</f>
        <v>510200</v>
      </c>
      <c r="I26" s="332">
        <f>SUM(I27:I41)</f>
        <v>0</v>
      </c>
      <c r="J26" s="302">
        <f>SUM(J27:J41)</f>
        <v>0</v>
      </c>
      <c r="K26" s="332">
        <f>SUM(D26:J26)</f>
        <v>1054770</v>
      </c>
      <c r="L26" s="332">
        <f>SUM(K26)</f>
        <v>1054770</v>
      </c>
      <c r="M26" s="332"/>
      <c r="N26" s="332">
        <f>+L26+M26</f>
        <v>1054770</v>
      </c>
      <c r="O26" s="332">
        <f>+K26-C26</f>
        <v>-765230</v>
      </c>
      <c r="P26" s="303">
        <f>O26/C26</f>
        <v>-0.42045604395604397</v>
      </c>
      <c r="Q26" s="319"/>
      <c r="R26" s="313"/>
    </row>
    <row r="27" spans="1:46" s="323" customFormat="1" ht="8.25" x14ac:dyDescent="0.15">
      <c r="A27" s="333" t="s">
        <v>146</v>
      </c>
      <c r="B27" s="334" t="s">
        <v>62</v>
      </c>
      <c r="C27" s="368"/>
      <c r="D27" s="335"/>
      <c r="E27" s="336"/>
      <c r="F27" s="335"/>
      <c r="G27" s="382"/>
      <c r="H27" s="336">
        <f t="shared" ref="H27" si="2">SUM(E27:G27)</f>
        <v>0</v>
      </c>
      <c r="I27" s="335"/>
      <c r="J27" s="295"/>
      <c r="K27" s="296">
        <f t="shared" ref="K27:K28" si="3">D27+H27+I27+J27</f>
        <v>0</v>
      </c>
      <c r="L27" s="296">
        <f>SUM(K27)</f>
        <v>0</v>
      </c>
      <c r="M27" s="296"/>
      <c r="N27" s="296"/>
      <c r="O27" s="320"/>
      <c r="P27" s="329" t="e">
        <f>O27/C27</f>
        <v>#DIV/0!</v>
      </c>
      <c r="Q27" s="309"/>
      <c r="R27" s="313"/>
    </row>
    <row r="28" spans="1:46" s="323" customFormat="1" ht="8.25" x14ac:dyDescent="0.15">
      <c r="A28" s="333" t="s">
        <v>147</v>
      </c>
      <c r="B28" s="334" t="s">
        <v>65</v>
      </c>
      <c r="C28" s="368"/>
      <c r="D28" s="335"/>
      <c r="E28" s="336"/>
      <c r="F28" s="335"/>
      <c r="G28" s="383"/>
      <c r="H28" s="336">
        <f>SUM(E28:G28)</f>
        <v>0</v>
      </c>
      <c r="I28" s="335"/>
      <c r="J28" s="295"/>
      <c r="K28" s="296">
        <f t="shared" si="3"/>
        <v>0</v>
      </c>
      <c r="L28" s="296">
        <f>SUM(K28)</f>
        <v>0</v>
      </c>
      <c r="M28" s="296"/>
      <c r="N28" s="296"/>
      <c r="O28" s="320"/>
      <c r="P28" s="329" t="e">
        <f>SUM(O28/C28)</f>
        <v>#DIV/0!</v>
      </c>
      <c r="Q28" s="309"/>
      <c r="R28" s="313"/>
    </row>
    <row r="29" spans="1:46" s="323" customFormat="1" ht="8.25" x14ac:dyDescent="0.15">
      <c r="A29" s="333" t="s">
        <v>148</v>
      </c>
      <c r="B29" s="334" t="s">
        <v>67</v>
      </c>
      <c r="C29" s="368">
        <v>900000</v>
      </c>
      <c r="D29" s="335">
        <v>285000</v>
      </c>
      <c r="E29" s="336">
        <v>35000</v>
      </c>
      <c r="F29" s="335">
        <v>105000</v>
      </c>
      <c r="G29" s="383">
        <v>50000</v>
      </c>
      <c r="H29" s="336">
        <f t="shared" ref="H29:H41" si="4">SUM(E29:G29)</f>
        <v>190000</v>
      </c>
      <c r="I29" s="335"/>
      <c r="J29" s="295"/>
      <c r="K29" s="296">
        <f>D29+H29+I29+J29</f>
        <v>475000</v>
      </c>
      <c r="L29" s="296">
        <f>SUM(K29)</f>
        <v>475000</v>
      </c>
      <c r="M29" s="296"/>
      <c r="N29" s="296"/>
      <c r="O29" s="320"/>
      <c r="P29" s="329">
        <f t="shared" ref="P29:P42" si="5">O29/C29</f>
        <v>0</v>
      </c>
      <c r="Q29" s="309"/>
      <c r="R29" s="337"/>
    </row>
    <row r="30" spans="1:46" s="323" customFormat="1" ht="8.25" x14ac:dyDescent="0.15">
      <c r="A30" s="333" t="s">
        <v>149</v>
      </c>
      <c r="B30" s="334" t="s">
        <v>69</v>
      </c>
      <c r="C30" s="368"/>
      <c r="D30" s="335"/>
      <c r="E30" s="336"/>
      <c r="F30" s="335"/>
      <c r="G30" s="383"/>
      <c r="H30" s="336">
        <f t="shared" si="4"/>
        <v>0</v>
      </c>
      <c r="I30" s="335"/>
      <c r="J30" s="295"/>
      <c r="K30" s="296">
        <f t="shared" ref="K30:K41" si="6">D30+H30+I30+J30</f>
        <v>0</v>
      </c>
      <c r="L30" s="296">
        <f t="shared" ref="L30:L41" si="7">SUM(K30)</f>
        <v>0</v>
      </c>
      <c r="M30" s="296"/>
      <c r="N30" s="296"/>
      <c r="O30" s="320"/>
      <c r="P30" s="329" t="e">
        <f t="shared" si="5"/>
        <v>#DIV/0!</v>
      </c>
      <c r="Q30" s="309"/>
      <c r="R30" s="337"/>
    </row>
    <row r="31" spans="1:46" s="323" customFormat="1" ht="8.25" x14ac:dyDescent="0.15">
      <c r="A31" s="333" t="s">
        <v>150</v>
      </c>
      <c r="B31" s="334" t="s">
        <v>71</v>
      </c>
      <c r="C31" s="368">
        <v>20000</v>
      </c>
      <c r="D31" s="335"/>
      <c r="E31" s="336">
        <v>6000</v>
      </c>
      <c r="F31" s="335">
        <v>2000</v>
      </c>
      <c r="G31" s="383">
        <v>2000</v>
      </c>
      <c r="H31" s="336">
        <f t="shared" si="4"/>
        <v>10000</v>
      </c>
      <c r="I31" s="335"/>
      <c r="J31" s="295"/>
      <c r="K31" s="296">
        <f t="shared" si="6"/>
        <v>10000</v>
      </c>
      <c r="L31" s="296">
        <f t="shared" si="7"/>
        <v>10000</v>
      </c>
      <c r="M31" s="296"/>
      <c r="N31" s="296"/>
      <c r="O31" s="320"/>
      <c r="P31" s="329">
        <f t="shared" si="5"/>
        <v>0</v>
      </c>
      <c r="Q31" s="309"/>
      <c r="R31" s="337"/>
    </row>
    <row r="32" spans="1:46" s="323" customFormat="1" ht="8.25" x14ac:dyDescent="0.15">
      <c r="A32" s="333" t="s">
        <v>151</v>
      </c>
      <c r="B32" s="334" t="s">
        <v>74</v>
      </c>
      <c r="C32" s="368"/>
      <c r="D32" s="335"/>
      <c r="E32" s="336"/>
      <c r="F32" s="335"/>
      <c r="G32" s="383"/>
      <c r="H32" s="336">
        <f t="shared" si="4"/>
        <v>0</v>
      </c>
      <c r="I32" s="335"/>
      <c r="J32" s="295"/>
      <c r="K32" s="296">
        <f t="shared" si="6"/>
        <v>0</v>
      </c>
      <c r="L32" s="296">
        <f t="shared" si="7"/>
        <v>0</v>
      </c>
      <c r="M32" s="296"/>
      <c r="N32" s="296"/>
      <c r="O32" s="320"/>
      <c r="P32" s="329" t="e">
        <f t="shared" si="5"/>
        <v>#DIV/0!</v>
      </c>
      <c r="Q32" s="309"/>
      <c r="R32" s="337"/>
    </row>
    <row r="33" spans="1:18" s="323" customFormat="1" ht="8.25" x14ac:dyDescent="0.15">
      <c r="A33" s="333" t="s">
        <v>152</v>
      </c>
      <c r="B33" s="334" t="s">
        <v>76</v>
      </c>
      <c r="C33" s="368"/>
      <c r="D33" s="335">
        <v>5000</v>
      </c>
      <c r="E33" s="336">
        <v>5000</v>
      </c>
      <c r="F33" s="335">
        <v>10000</v>
      </c>
      <c r="G33" s="383">
        <v>10000</v>
      </c>
      <c r="H33" s="336">
        <f t="shared" si="4"/>
        <v>25000</v>
      </c>
      <c r="I33" s="335"/>
      <c r="J33" s="295"/>
      <c r="K33" s="296">
        <f t="shared" si="6"/>
        <v>30000</v>
      </c>
      <c r="L33" s="296">
        <f t="shared" si="7"/>
        <v>30000</v>
      </c>
      <c r="M33" s="296"/>
      <c r="N33" s="296"/>
      <c r="O33" s="320"/>
      <c r="P33" s="329" t="e">
        <f t="shared" si="5"/>
        <v>#DIV/0!</v>
      </c>
      <c r="Q33" s="309"/>
      <c r="R33" s="337"/>
    </row>
    <row r="34" spans="1:18" s="323" customFormat="1" ht="8.25" x14ac:dyDescent="0.15">
      <c r="A34" s="333" t="s">
        <v>153</v>
      </c>
      <c r="B34" s="334" t="s">
        <v>79</v>
      </c>
      <c r="C34" s="368">
        <v>250000</v>
      </c>
      <c r="D34" s="335">
        <v>125300</v>
      </c>
      <c r="E34" s="336">
        <v>60000</v>
      </c>
      <c r="F34" s="335">
        <v>70000</v>
      </c>
      <c r="G34" s="383">
        <v>22800</v>
      </c>
      <c r="H34" s="336">
        <f t="shared" si="4"/>
        <v>152800</v>
      </c>
      <c r="I34" s="335"/>
      <c r="J34" s="295"/>
      <c r="K34" s="296">
        <f t="shared" si="6"/>
        <v>278100</v>
      </c>
      <c r="L34" s="296">
        <f t="shared" si="7"/>
        <v>278100</v>
      </c>
      <c r="M34" s="296"/>
      <c r="N34" s="296"/>
      <c r="O34" s="320"/>
      <c r="P34" s="329">
        <f t="shared" si="5"/>
        <v>0</v>
      </c>
      <c r="Q34" s="309"/>
      <c r="R34" s="337"/>
    </row>
    <row r="35" spans="1:18" s="323" customFormat="1" ht="8.25" x14ac:dyDescent="0.15">
      <c r="A35" s="338" t="s">
        <v>210</v>
      </c>
      <c r="B35" s="334" t="s">
        <v>82</v>
      </c>
      <c r="C35" s="368"/>
      <c r="D35" s="335"/>
      <c r="E35" s="336"/>
      <c r="F35" s="335"/>
      <c r="G35" s="383"/>
      <c r="H35" s="336">
        <f t="shared" si="4"/>
        <v>0</v>
      </c>
      <c r="I35" s="335"/>
      <c r="J35" s="295"/>
      <c r="K35" s="296">
        <f t="shared" si="6"/>
        <v>0</v>
      </c>
      <c r="L35" s="296">
        <f t="shared" si="7"/>
        <v>0</v>
      </c>
      <c r="M35" s="296"/>
      <c r="N35" s="296"/>
      <c r="O35" s="320"/>
      <c r="P35" s="329" t="e">
        <f t="shared" si="5"/>
        <v>#DIV/0!</v>
      </c>
      <c r="Q35" s="309"/>
      <c r="R35" s="337"/>
    </row>
    <row r="36" spans="1:18" s="323" customFormat="1" ht="8.25" x14ac:dyDescent="0.15">
      <c r="A36" s="333" t="s">
        <v>211</v>
      </c>
      <c r="B36" s="334" t="s">
        <v>85</v>
      </c>
      <c r="C36" s="368"/>
      <c r="D36" s="335">
        <v>1000</v>
      </c>
      <c r="E36" s="336"/>
      <c r="F36" s="335"/>
      <c r="G36" s="383"/>
      <c r="H36" s="336">
        <f t="shared" si="4"/>
        <v>0</v>
      </c>
      <c r="I36" s="335"/>
      <c r="J36" s="295"/>
      <c r="K36" s="296">
        <f t="shared" si="6"/>
        <v>1000</v>
      </c>
      <c r="L36" s="296">
        <f t="shared" si="7"/>
        <v>1000</v>
      </c>
      <c r="M36" s="296"/>
      <c r="N36" s="296"/>
      <c r="O36" s="320"/>
      <c r="P36" s="329" t="e">
        <f t="shared" si="5"/>
        <v>#DIV/0!</v>
      </c>
      <c r="Q36" s="309"/>
      <c r="R36" s="337"/>
    </row>
    <row r="37" spans="1:18" s="323" customFormat="1" ht="8.25" x14ac:dyDescent="0.15">
      <c r="A37" s="333" t="s">
        <v>154</v>
      </c>
      <c r="B37" s="334" t="s">
        <v>87</v>
      </c>
      <c r="C37" s="368">
        <v>400000</v>
      </c>
      <c r="D37" s="335">
        <v>125400</v>
      </c>
      <c r="E37" s="336">
        <v>41800</v>
      </c>
      <c r="F37" s="335">
        <v>64000</v>
      </c>
      <c r="G37" s="383">
        <v>26000</v>
      </c>
      <c r="H37" s="336">
        <f t="shared" si="4"/>
        <v>131800</v>
      </c>
      <c r="I37" s="335"/>
      <c r="J37" s="295"/>
      <c r="K37" s="296">
        <f t="shared" si="6"/>
        <v>257200</v>
      </c>
      <c r="L37" s="296">
        <f t="shared" si="7"/>
        <v>257200</v>
      </c>
      <c r="M37" s="296"/>
      <c r="N37" s="296"/>
      <c r="O37" s="320"/>
      <c r="P37" s="329">
        <f t="shared" si="5"/>
        <v>0</v>
      </c>
      <c r="Q37" s="309"/>
      <c r="R37" s="337"/>
    </row>
    <row r="38" spans="1:18" s="323" customFormat="1" ht="8.25" x14ac:dyDescent="0.15">
      <c r="A38" s="333" t="s">
        <v>155</v>
      </c>
      <c r="B38" s="334" t="s">
        <v>88</v>
      </c>
      <c r="C38" s="368"/>
      <c r="D38" s="335"/>
      <c r="E38" s="336"/>
      <c r="F38" s="335"/>
      <c r="G38" s="383"/>
      <c r="H38" s="336">
        <f t="shared" si="4"/>
        <v>0</v>
      </c>
      <c r="I38" s="335"/>
      <c r="J38" s="295"/>
      <c r="K38" s="296">
        <f t="shared" si="6"/>
        <v>0</v>
      </c>
      <c r="L38" s="296">
        <f t="shared" si="7"/>
        <v>0</v>
      </c>
      <c r="M38" s="296"/>
      <c r="N38" s="296"/>
      <c r="O38" s="320"/>
      <c r="P38" s="329" t="e">
        <f t="shared" si="5"/>
        <v>#DIV/0!</v>
      </c>
      <c r="Q38" s="309"/>
      <c r="R38" s="337"/>
    </row>
    <row r="39" spans="1:18" s="323" customFormat="1" ht="8.25" x14ac:dyDescent="0.15">
      <c r="A39" s="333" t="s">
        <v>156</v>
      </c>
      <c r="B39" s="334" t="s">
        <v>89</v>
      </c>
      <c r="C39" s="368"/>
      <c r="D39" s="335"/>
      <c r="E39" s="336"/>
      <c r="F39" s="335"/>
      <c r="G39" s="383"/>
      <c r="H39" s="336">
        <f t="shared" si="4"/>
        <v>0</v>
      </c>
      <c r="I39" s="335"/>
      <c r="J39" s="295"/>
      <c r="K39" s="296">
        <f t="shared" si="6"/>
        <v>0</v>
      </c>
      <c r="L39" s="296">
        <f t="shared" si="7"/>
        <v>0</v>
      </c>
      <c r="M39" s="296"/>
      <c r="N39" s="296"/>
      <c r="O39" s="320"/>
      <c r="P39" s="329" t="e">
        <f t="shared" si="5"/>
        <v>#DIV/0!</v>
      </c>
      <c r="Q39" s="309"/>
      <c r="R39" s="337"/>
    </row>
    <row r="40" spans="1:18" s="323" customFormat="1" ht="8.25" x14ac:dyDescent="0.15">
      <c r="A40" s="333" t="s">
        <v>209</v>
      </c>
      <c r="B40" s="334" t="s">
        <v>207</v>
      </c>
      <c r="C40" s="368">
        <v>56000</v>
      </c>
      <c r="D40" s="335">
        <v>2870</v>
      </c>
      <c r="E40" s="336"/>
      <c r="F40" s="335">
        <v>550</v>
      </c>
      <c r="G40" s="383">
        <v>50</v>
      </c>
      <c r="H40" s="336">
        <f t="shared" si="4"/>
        <v>600</v>
      </c>
      <c r="I40" s="335"/>
      <c r="J40" s="295"/>
      <c r="K40" s="296">
        <f t="shared" si="6"/>
        <v>3470</v>
      </c>
      <c r="L40" s="296">
        <f t="shared" si="7"/>
        <v>3470</v>
      </c>
      <c r="M40" s="296"/>
      <c r="N40" s="296"/>
      <c r="O40" s="320"/>
      <c r="P40" s="329">
        <f t="shared" si="5"/>
        <v>0</v>
      </c>
      <c r="Q40" s="309"/>
      <c r="R40" s="337"/>
    </row>
    <row r="41" spans="1:18" s="323" customFormat="1" ht="8.25" x14ac:dyDescent="0.15">
      <c r="A41" s="333" t="s">
        <v>157</v>
      </c>
      <c r="B41" s="334" t="s">
        <v>93</v>
      </c>
      <c r="C41" s="368">
        <v>194000</v>
      </c>
      <c r="D41" s="335">
        <v>0</v>
      </c>
      <c r="E41" s="336"/>
      <c r="F41" s="335"/>
      <c r="G41" s="383"/>
      <c r="H41" s="336">
        <f t="shared" si="4"/>
        <v>0</v>
      </c>
      <c r="I41" s="335"/>
      <c r="J41" s="295"/>
      <c r="K41" s="296">
        <f t="shared" si="6"/>
        <v>0</v>
      </c>
      <c r="L41" s="296">
        <f t="shared" si="7"/>
        <v>0</v>
      </c>
      <c r="M41" s="296"/>
      <c r="N41" s="296"/>
      <c r="O41" s="320"/>
      <c r="P41" s="329">
        <f t="shared" si="5"/>
        <v>0</v>
      </c>
      <c r="Q41" s="309"/>
      <c r="R41" s="337"/>
    </row>
    <row r="42" spans="1:18" s="324" customFormat="1" ht="8.25" x14ac:dyDescent="0.15">
      <c r="A42" s="339" t="s">
        <v>34</v>
      </c>
      <c r="B42" s="331" t="s">
        <v>187</v>
      </c>
      <c r="C42" s="369">
        <f>SUM(C43:C52)</f>
        <v>180000</v>
      </c>
      <c r="D42" s="332">
        <f>SUM(D43:D52)</f>
        <v>313180</v>
      </c>
      <c r="E42" s="390"/>
      <c r="F42" s="332"/>
      <c r="G42" s="381"/>
      <c r="H42" s="381">
        <f>SUM(H43:H52)</f>
        <v>24000</v>
      </c>
      <c r="I42" s="332">
        <f>SUM(I43:I52)</f>
        <v>0</v>
      </c>
      <c r="J42" s="302">
        <f>SUM(J43:J52)</f>
        <v>0</v>
      </c>
      <c r="K42" s="332">
        <f>SUM(D42+H42+I42+J42)</f>
        <v>337180</v>
      </c>
      <c r="L42" s="332">
        <f>SUM(K42)</f>
        <v>337180</v>
      </c>
      <c r="M42" s="332"/>
      <c r="N42" s="332">
        <f>+L42+M42</f>
        <v>337180</v>
      </c>
      <c r="O42" s="332">
        <f>+K42-C42</f>
        <v>157180</v>
      </c>
      <c r="P42" s="303">
        <f t="shared" si="5"/>
        <v>0.87322222222222223</v>
      </c>
      <c r="Q42" s="319"/>
      <c r="R42" s="337"/>
    </row>
    <row r="43" spans="1:18" s="323" customFormat="1" ht="8.25" x14ac:dyDescent="0.15">
      <c r="A43" s="333" t="s">
        <v>158</v>
      </c>
      <c r="B43" s="334" t="s">
        <v>64</v>
      </c>
      <c r="C43" s="368"/>
      <c r="D43" s="335"/>
      <c r="E43" s="336"/>
      <c r="F43" s="335"/>
      <c r="G43" s="383"/>
      <c r="H43" s="336">
        <f t="shared" ref="H43:H52" si="8">SUM(E43:G43)</f>
        <v>0</v>
      </c>
      <c r="I43" s="335"/>
      <c r="J43" s="295"/>
      <c r="K43" s="296">
        <f t="shared" ref="K43:K63" si="9">D43+H43+I43+J43</f>
        <v>0</v>
      </c>
      <c r="L43" s="296">
        <f>SUM(K43)</f>
        <v>0</v>
      </c>
      <c r="M43" s="296"/>
      <c r="N43" s="296"/>
      <c r="O43" s="320"/>
      <c r="P43" s="327">
        <f>O43-C43</f>
        <v>0</v>
      </c>
      <c r="Q43" s="309"/>
      <c r="R43" s="337"/>
    </row>
    <row r="44" spans="1:18" s="323" customFormat="1" ht="8.25" x14ac:dyDescent="0.15">
      <c r="A44" s="333" t="s">
        <v>159</v>
      </c>
      <c r="B44" s="334" t="s">
        <v>66</v>
      </c>
      <c r="C44" s="368"/>
      <c r="D44" s="335"/>
      <c r="E44" s="336"/>
      <c r="F44" s="335"/>
      <c r="G44" s="383"/>
      <c r="H44" s="336">
        <f t="shared" si="8"/>
        <v>0</v>
      </c>
      <c r="I44" s="335"/>
      <c r="J44" s="295"/>
      <c r="K44" s="296">
        <f t="shared" si="9"/>
        <v>0</v>
      </c>
      <c r="L44" s="296">
        <f t="shared" ref="L44:L52" si="10">SUM(K44)</f>
        <v>0</v>
      </c>
      <c r="M44" s="296"/>
      <c r="N44" s="296"/>
      <c r="O44" s="320"/>
      <c r="P44" s="327">
        <f>O44-C44</f>
        <v>0</v>
      </c>
      <c r="Q44" s="309"/>
      <c r="R44" s="337"/>
    </row>
    <row r="45" spans="1:18" s="323" customFormat="1" ht="8.25" x14ac:dyDescent="0.15">
      <c r="A45" s="333" t="s">
        <v>160</v>
      </c>
      <c r="B45" s="334" t="s">
        <v>68</v>
      </c>
      <c r="C45" s="368"/>
      <c r="D45" s="335"/>
      <c r="E45" s="336"/>
      <c r="F45" s="335"/>
      <c r="G45" s="383"/>
      <c r="H45" s="336">
        <f t="shared" si="8"/>
        <v>0</v>
      </c>
      <c r="I45" s="335"/>
      <c r="J45" s="295"/>
      <c r="K45" s="296">
        <f t="shared" si="9"/>
        <v>0</v>
      </c>
      <c r="L45" s="296">
        <f t="shared" si="10"/>
        <v>0</v>
      </c>
      <c r="M45" s="296"/>
      <c r="N45" s="296"/>
      <c r="O45" s="320"/>
      <c r="P45" s="327">
        <f>O45-C45</f>
        <v>0</v>
      </c>
      <c r="Q45" s="309"/>
      <c r="R45" s="337"/>
    </row>
    <row r="46" spans="1:18" s="323" customFormat="1" ht="8.25" x14ac:dyDescent="0.15">
      <c r="A46" s="333" t="s">
        <v>8</v>
      </c>
      <c r="B46" s="334" t="s">
        <v>70</v>
      </c>
      <c r="C46" s="368"/>
      <c r="D46" s="335"/>
      <c r="E46" s="336"/>
      <c r="F46" s="335"/>
      <c r="G46" s="383"/>
      <c r="H46" s="336">
        <f t="shared" si="8"/>
        <v>0</v>
      </c>
      <c r="I46" s="335"/>
      <c r="J46" s="295"/>
      <c r="K46" s="296">
        <f t="shared" si="9"/>
        <v>0</v>
      </c>
      <c r="L46" s="296">
        <f t="shared" si="10"/>
        <v>0</v>
      </c>
      <c r="M46" s="296"/>
      <c r="N46" s="296"/>
      <c r="O46" s="320"/>
      <c r="P46" s="327">
        <f>O46-C46</f>
        <v>0</v>
      </c>
      <c r="Q46" s="309"/>
      <c r="R46" s="337"/>
    </row>
    <row r="47" spans="1:18" s="323" customFormat="1" ht="8.25" x14ac:dyDescent="0.15">
      <c r="A47" s="333" t="s">
        <v>161</v>
      </c>
      <c r="B47" s="334" t="s">
        <v>73</v>
      </c>
      <c r="C47" s="368"/>
      <c r="D47" s="335">
        <v>259180</v>
      </c>
      <c r="E47" s="336"/>
      <c r="F47" s="335"/>
      <c r="G47" s="383"/>
      <c r="H47" s="336">
        <f t="shared" si="8"/>
        <v>0</v>
      </c>
      <c r="I47" s="335"/>
      <c r="J47" s="295"/>
      <c r="K47" s="296">
        <f t="shared" si="9"/>
        <v>259180</v>
      </c>
      <c r="L47" s="296">
        <f t="shared" si="10"/>
        <v>259180</v>
      </c>
      <c r="M47" s="296"/>
      <c r="N47" s="296"/>
      <c r="O47" s="320"/>
      <c r="P47" s="327">
        <f>O47-C47</f>
        <v>0</v>
      </c>
      <c r="Q47" s="309"/>
      <c r="R47" s="337"/>
    </row>
    <row r="48" spans="1:18" s="323" customFormat="1" ht="8.25" x14ac:dyDescent="0.15">
      <c r="A48" s="333" t="s">
        <v>162</v>
      </c>
      <c r="B48" s="334" t="s">
        <v>75</v>
      </c>
      <c r="C48" s="368">
        <v>180000</v>
      </c>
      <c r="D48" s="335">
        <v>54000</v>
      </c>
      <c r="E48" s="336">
        <v>6000</v>
      </c>
      <c r="F48" s="335">
        <v>6000</v>
      </c>
      <c r="G48" s="383">
        <v>12000</v>
      </c>
      <c r="H48" s="336">
        <f t="shared" si="8"/>
        <v>24000</v>
      </c>
      <c r="I48" s="335"/>
      <c r="J48" s="295"/>
      <c r="K48" s="296">
        <f t="shared" si="9"/>
        <v>78000</v>
      </c>
      <c r="L48" s="296">
        <f t="shared" si="10"/>
        <v>78000</v>
      </c>
      <c r="M48" s="296"/>
      <c r="N48" s="296"/>
      <c r="O48" s="320"/>
      <c r="P48" s="327">
        <f>O4/-C48</f>
        <v>0</v>
      </c>
      <c r="Q48" s="309"/>
      <c r="R48" s="337"/>
    </row>
    <row r="49" spans="1:18" s="323" customFormat="1" ht="8.25" x14ac:dyDescent="0.15">
      <c r="A49" s="333" t="s">
        <v>163</v>
      </c>
      <c r="B49" s="334" t="s">
        <v>78</v>
      </c>
      <c r="C49" s="368"/>
      <c r="D49" s="335"/>
      <c r="E49" s="336"/>
      <c r="F49" s="335"/>
      <c r="G49" s="383"/>
      <c r="H49" s="336">
        <f t="shared" si="8"/>
        <v>0</v>
      </c>
      <c r="I49" s="335"/>
      <c r="J49" s="295"/>
      <c r="K49" s="296">
        <f t="shared" si="9"/>
        <v>0</v>
      </c>
      <c r="L49" s="296">
        <f t="shared" si="10"/>
        <v>0</v>
      </c>
      <c r="M49" s="296"/>
      <c r="N49" s="296"/>
      <c r="O49" s="320"/>
      <c r="P49" s="327">
        <f>O49-C49</f>
        <v>0</v>
      </c>
      <c r="Q49" s="309"/>
      <c r="R49" s="337"/>
    </row>
    <row r="50" spans="1:18" s="323" customFormat="1" ht="8.25" x14ac:dyDescent="0.15">
      <c r="A50" s="333" t="s">
        <v>164</v>
      </c>
      <c r="B50" s="334" t="s">
        <v>81</v>
      </c>
      <c r="C50" s="368"/>
      <c r="D50" s="335"/>
      <c r="E50" s="336"/>
      <c r="F50" s="335"/>
      <c r="G50" s="383"/>
      <c r="H50" s="336">
        <f t="shared" si="8"/>
        <v>0</v>
      </c>
      <c r="I50" s="335"/>
      <c r="J50" s="295"/>
      <c r="K50" s="296">
        <f t="shared" si="9"/>
        <v>0</v>
      </c>
      <c r="L50" s="296">
        <f t="shared" si="10"/>
        <v>0</v>
      </c>
      <c r="M50" s="296"/>
      <c r="N50" s="296"/>
      <c r="O50" s="320"/>
      <c r="P50" s="327">
        <f>O50-C50</f>
        <v>0</v>
      </c>
      <c r="Q50" s="309"/>
      <c r="R50" s="337"/>
    </row>
    <row r="51" spans="1:18" s="323" customFormat="1" ht="8.25" x14ac:dyDescent="0.15">
      <c r="A51" s="333" t="s">
        <v>165</v>
      </c>
      <c r="B51" s="334" t="s">
        <v>83</v>
      </c>
      <c r="C51" s="368"/>
      <c r="D51" s="335"/>
      <c r="E51" s="336"/>
      <c r="F51" s="335"/>
      <c r="G51" s="383"/>
      <c r="H51" s="336">
        <f t="shared" si="8"/>
        <v>0</v>
      </c>
      <c r="I51" s="335"/>
      <c r="J51" s="295"/>
      <c r="K51" s="296">
        <f t="shared" si="9"/>
        <v>0</v>
      </c>
      <c r="L51" s="296">
        <f t="shared" si="10"/>
        <v>0</v>
      </c>
      <c r="M51" s="296"/>
      <c r="N51" s="296"/>
      <c r="O51" s="320"/>
      <c r="P51" s="327">
        <f>O51-C51</f>
        <v>0</v>
      </c>
      <c r="Q51" s="309"/>
      <c r="R51" s="337"/>
    </row>
    <row r="52" spans="1:18" s="323" customFormat="1" ht="8.25" x14ac:dyDescent="0.15">
      <c r="A52" s="333" t="s">
        <v>166</v>
      </c>
      <c r="B52" s="334" t="s">
        <v>86</v>
      </c>
      <c r="C52" s="368"/>
      <c r="D52" s="335"/>
      <c r="E52" s="336"/>
      <c r="F52" s="335"/>
      <c r="G52" s="384"/>
      <c r="H52" s="336">
        <f t="shared" si="8"/>
        <v>0</v>
      </c>
      <c r="I52" s="335"/>
      <c r="J52" s="295"/>
      <c r="K52" s="296">
        <f t="shared" si="9"/>
        <v>0</v>
      </c>
      <c r="L52" s="296">
        <f t="shared" si="10"/>
        <v>0</v>
      </c>
      <c r="M52" s="296"/>
      <c r="N52" s="296"/>
      <c r="O52" s="320"/>
      <c r="P52" s="327">
        <f>O52-C52</f>
        <v>0</v>
      </c>
      <c r="Q52" s="309"/>
      <c r="R52" s="337"/>
    </row>
    <row r="53" spans="1:18" s="324" customFormat="1" ht="8.25" x14ac:dyDescent="0.15">
      <c r="A53" s="339" t="s">
        <v>9</v>
      </c>
      <c r="B53" s="331" t="s">
        <v>190</v>
      </c>
      <c r="C53" s="369">
        <f>SUM(C54:C59)</f>
        <v>0</v>
      </c>
      <c r="D53" s="332">
        <f>SUM(D54:D59)</f>
        <v>1415</v>
      </c>
      <c r="E53" s="390"/>
      <c r="F53" s="332"/>
      <c r="G53" s="381"/>
      <c r="H53" s="332">
        <f>SUM(H54:H59)</f>
        <v>1795</v>
      </c>
      <c r="I53" s="332">
        <f>SUM(I54:I59)</f>
        <v>0</v>
      </c>
      <c r="J53" s="302">
        <f>SUM(J54:J59)</f>
        <v>0</v>
      </c>
      <c r="K53" s="332">
        <f>SUM(D53+H53+I53+J53)</f>
        <v>3210</v>
      </c>
      <c r="L53" s="332">
        <f>SUM(K53)</f>
        <v>3210</v>
      </c>
      <c r="M53" s="332"/>
      <c r="N53" s="332">
        <f t="shared" ref="N53:N62" si="11">L53+M53</f>
        <v>3210</v>
      </c>
      <c r="O53" s="332">
        <f>+K53-C53</f>
        <v>3210</v>
      </c>
      <c r="P53" s="301" t="e">
        <f>SUM(O53/C53)</f>
        <v>#DIV/0!</v>
      </c>
      <c r="Q53" s="319"/>
      <c r="R53" s="337"/>
    </row>
    <row r="54" spans="1:18" s="323" customFormat="1" ht="8.25" x14ac:dyDescent="0.15">
      <c r="A54" s="333" t="s">
        <v>167</v>
      </c>
      <c r="B54" s="334" t="s">
        <v>91</v>
      </c>
      <c r="C54" s="368"/>
      <c r="D54" s="335"/>
      <c r="E54" s="336"/>
      <c r="F54" s="335">
        <v>1000</v>
      </c>
      <c r="G54" s="382"/>
      <c r="H54" s="336">
        <f t="shared" ref="H54:H59" si="12">SUM(E54:G54)</f>
        <v>1000</v>
      </c>
      <c r="I54" s="335"/>
      <c r="J54" s="295"/>
      <c r="K54" s="296">
        <f t="shared" si="9"/>
        <v>1000</v>
      </c>
      <c r="L54" s="296">
        <f>SUM(K54)</f>
        <v>1000</v>
      </c>
      <c r="M54" s="296"/>
      <c r="N54" s="296"/>
      <c r="O54" s="320"/>
      <c r="P54" s="329"/>
      <c r="Q54" s="309"/>
      <c r="R54" s="337"/>
    </row>
    <row r="55" spans="1:18" s="323" customFormat="1" ht="8.25" x14ac:dyDescent="0.15">
      <c r="A55" s="333" t="s">
        <v>168</v>
      </c>
      <c r="B55" s="334" t="s">
        <v>94</v>
      </c>
      <c r="C55" s="368"/>
      <c r="D55" s="335">
        <v>1415</v>
      </c>
      <c r="E55" s="336">
        <v>447</v>
      </c>
      <c r="F55" s="335">
        <v>348</v>
      </c>
      <c r="G55" s="383"/>
      <c r="H55" s="336">
        <f t="shared" si="12"/>
        <v>795</v>
      </c>
      <c r="I55" s="335"/>
      <c r="J55" s="295"/>
      <c r="K55" s="296">
        <f t="shared" si="9"/>
        <v>2210</v>
      </c>
      <c r="L55" s="296">
        <f t="shared" ref="L55:L59" si="13">SUM(K55)</f>
        <v>2210</v>
      </c>
      <c r="M55" s="296"/>
      <c r="N55" s="296"/>
      <c r="O55" s="320"/>
      <c r="P55" s="329"/>
      <c r="Q55" s="309"/>
      <c r="R55" s="337"/>
    </row>
    <row r="56" spans="1:18" s="323" customFormat="1" ht="8.25" x14ac:dyDescent="0.15">
      <c r="A56" s="333" t="s">
        <v>169</v>
      </c>
      <c r="B56" s="334" t="s">
        <v>95</v>
      </c>
      <c r="C56" s="368"/>
      <c r="D56" s="335"/>
      <c r="E56" s="336"/>
      <c r="F56" s="335"/>
      <c r="G56" s="383"/>
      <c r="H56" s="336">
        <f t="shared" si="12"/>
        <v>0</v>
      </c>
      <c r="I56" s="335"/>
      <c r="J56" s="295"/>
      <c r="K56" s="296">
        <f t="shared" si="9"/>
        <v>0</v>
      </c>
      <c r="L56" s="296">
        <f t="shared" si="13"/>
        <v>0</v>
      </c>
      <c r="M56" s="296"/>
      <c r="N56" s="296"/>
      <c r="O56" s="320"/>
      <c r="P56" s="329"/>
      <c r="Q56" s="309"/>
      <c r="R56" s="337"/>
    </row>
    <row r="57" spans="1:18" s="323" customFormat="1" ht="8.25" x14ac:dyDescent="0.15">
      <c r="A57" s="333" t="s">
        <v>18</v>
      </c>
      <c r="B57" s="334" t="s">
        <v>96</v>
      </c>
      <c r="C57" s="368"/>
      <c r="D57" s="335"/>
      <c r="E57" s="336"/>
      <c r="F57" s="335"/>
      <c r="G57" s="383"/>
      <c r="H57" s="336">
        <f t="shared" si="12"/>
        <v>0</v>
      </c>
      <c r="I57" s="335"/>
      <c r="J57" s="295"/>
      <c r="K57" s="296">
        <f t="shared" si="9"/>
        <v>0</v>
      </c>
      <c r="L57" s="296">
        <f t="shared" si="13"/>
        <v>0</v>
      </c>
      <c r="M57" s="296"/>
      <c r="N57" s="296"/>
      <c r="O57" s="320"/>
      <c r="P57" s="329"/>
      <c r="Q57" s="309"/>
      <c r="R57" s="337"/>
    </row>
    <row r="58" spans="1:18" s="323" customFormat="1" ht="8.25" x14ac:dyDescent="0.15">
      <c r="A58" s="333" t="s">
        <v>19</v>
      </c>
      <c r="B58" s="334" t="s">
        <v>102</v>
      </c>
      <c r="C58" s="368"/>
      <c r="D58" s="335"/>
      <c r="E58" s="336"/>
      <c r="F58" s="335"/>
      <c r="G58" s="383"/>
      <c r="H58" s="336">
        <f t="shared" si="12"/>
        <v>0</v>
      </c>
      <c r="I58" s="335"/>
      <c r="J58" s="295"/>
      <c r="K58" s="296">
        <f t="shared" si="9"/>
        <v>0</v>
      </c>
      <c r="L58" s="296"/>
      <c r="M58" s="296"/>
      <c r="N58" s="296"/>
      <c r="O58" s="320"/>
      <c r="P58" s="329"/>
      <c r="Q58" s="309"/>
      <c r="R58" s="337"/>
    </row>
    <row r="59" spans="1:18" s="323" customFormat="1" ht="8.25" x14ac:dyDescent="0.15">
      <c r="A59" s="333" t="s">
        <v>252</v>
      </c>
      <c r="B59" s="334" t="s">
        <v>253</v>
      </c>
      <c r="C59" s="368"/>
      <c r="D59" s="335"/>
      <c r="E59" s="336"/>
      <c r="F59" s="335"/>
      <c r="G59" s="383"/>
      <c r="H59" s="336">
        <f t="shared" si="12"/>
        <v>0</v>
      </c>
      <c r="I59" s="335"/>
      <c r="J59" s="295"/>
      <c r="K59" s="296">
        <f t="shared" si="9"/>
        <v>0</v>
      </c>
      <c r="L59" s="296">
        <f t="shared" si="13"/>
        <v>0</v>
      </c>
      <c r="M59" s="296"/>
      <c r="N59" s="296"/>
      <c r="O59" s="320"/>
      <c r="P59" s="329"/>
      <c r="Q59" s="309"/>
      <c r="R59" s="337"/>
    </row>
    <row r="60" spans="1:18" s="324" customFormat="1" ht="8.25" x14ac:dyDescent="0.15">
      <c r="A60" s="339" t="s">
        <v>49</v>
      </c>
      <c r="B60" s="331" t="s">
        <v>191</v>
      </c>
      <c r="C60" s="369">
        <f>SUM(C61:C63)</f>
        <v>0</v>
      </c>
      <c r="D60" s="332">
        <f>SUM(D61:D63)</f>
        <v>1500</v>
      </c>
      <c r="E60" s="390"/>
      <c r="F60" s="332"/>
      <c r="G60" s="381"/>
      <c r="H60" s="381">
        <f>SUM(H61:H63)</f>
        <v>0</v>
      </c>
      <c r="I60" s="332">
        <f>SUM(I61:I63)</f>
        <v>0</v>
      </c>
      <c r="J60" s="302">
        <f>SUM(J61:J63)</f>
        <v>0</v>
      </c>
      <c r="K60" s="332">
        <f>SUM(D60+H60+I60+J60)</f>
        <v>1500</v>
      </c>
      <c r="L60" s="332">
        <f>SUM(K60)</f>
        <v>1500</v>
      </c>
      <c r="M60" s="332"/>
      <c r="N60" s="332">
        <f t="shared" si="11"/>
        <v>1500</v>
      </c>
      <c r="O60" s="332">
        <f t="shared" ref="O60:O65" si="14">+K60-C60</f>
        <v>1500</v>
      </c>
      <c r="P60" s="301" t="e">
        <f>O60/C60</f>
        <v>#DIV/0!</v>
      </c>
      <c r="Q60" s="319"/>
      <c r="R60" s="337"/>
    </row>
    <row r="61" spans="1:18" s="323" customFormat="1" ht="8.25" x14ac:dyDescent="0.15">
      <c r="A61" s="333" t="s">
        <v>170</v>
      </c>
      <c r="B61" s="334" t="s">
        <v>97</v>
      </c>
      <c r="C61" s="368"/>
      <c r="D61" s="335"/>
      <c r="E61" s="336"/>
      <c r="F61" s="335"/>
      <c r="G61" s="383"/>
      <c r="H61" s="336"/>
      <c r="I61" s="335"/>
      <c r="J61" s="295"/>
      <c r="K61" s="296">
        <f t="shared" si="9"/>
        <v>0</v>
      </c>
      <c r="L61" s="296">
        <f>SUM(K61)</f>
        <v>0</v>
      </c>
      <c r="M61" s="296"/>
      <c r="N61" s="296">
        <f t="shared" si="11"/>
        <v>0</v>
      </c>
      <c r="O61" s="320">
        <f t="shared" si="14"/>
        <v>0</v>
      </c>
      <c r="P61" s="329"/>
      <c r="Q61" s="309"/>
      <c r="R61" s="337"/>
    </row>
    <row r="62" spans="1:18" s="323" customFormat="1" ht="8.25" x14ac:dyDescent="0.15">
      <c r="A62" s="333" t="s">
        <v>171</v>
      </c>
      <c r="B62" s="334" t="s">
        <v>101</v>
      </c>
      <c r="C62" s="368"/>
      <c r="D62" s="335"/>
      <c r="E62" s="336"/>
      <c r="F62" s="335"/>
      <c r="G62" s="383"/>
      <c r="H62" s="336"/>
      <c r="I62" s="335"/>
      <c r="J62" s="295"/>
      <c r="K62" s="296">
        <f t="shared" si="9"/>
        <v>0</v>
      </c>
      <c r="L62" s="296">
        <f>SUM(K62)</f>
        <v>0</v>
      </c>
      <c r="M62" s="296"/>
      <c r="N62" s="296">
        <f t="shared" si="11"/>
        <v>0</v>
      </c>
      <c r="O62" s="320">
        <f t="shared" si="14"/>
        <v>0</v>
      </c>
      <c r="P62" s="329"/>
      <c r="Q62" s="309"/>
      <c r="R62" s="337"/>
    </row>
    <row r="63" spans="1:18" s="323" customFormat="1" ht="8.25" x14ac:dyDescent="0.15">
      <c r="A63" s="333" t="s">
        <v>172</v>
      </c>
      <c r="B63" s="334" t="s">
        <v>104</v>
      </c>
      <c r="C63" s="368"/>
      <c r="D63" s="335">
        <v>1500</v>
      </c>
      <c r="E63" s="336"/>
      <c r="F63" s="335"/>
      <c r="G63" s="383"/>
      <c r="H63" s="336"/>
      <c r="I63" s="335"/>
      <c r="J63" s="295"/>
      <c r="K63" s="296">
        <f t="shared" si="9"/>
        <v>1500</v>
      </c>
      <c r="L63" s="296">
        <f>SUM(K63)</f>
        <v>1500</v>
      </c>
      <c r="M63" s="296"/>
      <c r="N63" s="296"/>
      <c r="O63" s="320"/>
      <c r="P63" s="329"/>
      <c r="Q63" s="309"/>
      <c r="R63" s="337"/>
    </row>
    <row r="64" spans="1:18" s="324" customFormat="1" ht="8.25" x14ac:dyDescent="0.15">
      <c r="A64" s="339" t="s">
        <v>53</v>
      </c>
      <c r="B64" s="331" t="s">
        <v>108</v>
      </c>
      <c r="C64" s="369">
        <v>0</v>
      </c>
      <c r="D64" s="332">
        <v>0</v>
      </c>
      <c r="E64" s="340"/>
      <c r="F64" s="332"/>
      <c r="G64" s="381"/>
      <c r="H64" s="340">
        <v>0</v>
      </c>
      <c r="I64" s="332">
        <v>0</v>
      </c>
      <c r="J64" s="341">
        <v>0</v>
      </c>
      <c r="K64" s="332">
        <f>SUM(D64+H64+I64+J64)</f>
        <v>0</v>
      </c>
      <c r="L64" s="332">
        <f>SUM(K64)</f>
        <v>0</v>
      </c>
      <c r="M64" s="332"/>
      <c r="N64" s="332">
        <f>+L64+M64</f>
        <v>0</v>
      </c>
      <c r="O64" s="332">
        <f t="shared" si="14"/>
        <v>0</v>
      </c>
      <c r="P64" s="301" t="e">
        <f>O64/C64</f>
        <v>#DIV/0!</v>
      </c>
      <c r="Q64" s="319"/>
      <c r="R64" s="337"/>
    </row>
    <row r="65" spans="1:18" s="324" customFormat="1" ht="8.25" x14ac:dyDescent="0.15">
      <c r="A65" s="339" t="s">
        <v>57</v>
      </c>
      <c r="B65" s="331" t="s">
        <v>110</v>
      </c>
      <c r="C65" s="369">
        <v>0</v>
      </c>
      <c r="D65" s="332">
        <v>0</v>
      </c>
      <c r="E65" s="340"/>
      <c r="F65" s="332"/>
      <c r="G65" s="381"/>
      <c r="H65" s="340">
        <v>0</v>
      </c>
      <c r="I65" s="332"/>
      <c r="J65" s="341">
        <v>0</v>
      </c>
      <c r="K65" s="332">
        <f>SUM(D65+H65+I65+J65)</f>
        <v>0</v>
      </c>
      <c r="L65" s="332">
        <f t="shared" ref="L65:L66" si="15">SUM(K65)</f>
        <v>0</v>
      </c>
      <c r="M65" s="332"/>
      <c r="N65" s="332">
        <f>+L65+M65</f>
        <v>0</v>
      </c>
      <c r="O65" s="332">
        <f t="shared" si="14"/>
        <v>0</v>
      </c>
      <c r="P65" s="301" t="e">
        <f>O65/C65</f>
        <v>#DIV/0!</v>
      </c>
      <c r="Q65" s="319"/>
      <c r="R65" s="337"/>
    </row>
    <row r="66" spans="1:18" s="323" customFormat="1" ht="8.25" x14ac:dyDescent="0.15">
      <c r="A66" s="342"/>
      <c r="B66" s="326"/>
      <c r="C66" s="368"/>
      <c r="D66" s="335"/>
      <c r="E66" s="336"/>
      <c r="F66" s="335"/>
      <c r="G66" s="383"/>
      <c r="H66" s="336"/>
      <c r="I66" s="335"/>
      <c r="J66" s="295"/>
      <c r="K66" s="335"/>
      <c r="L66" s="332">
        <f t="shared" si="15"/>
        <v>0</v>
      </c>
      <c r="M66" s="335"/>
      <c r="N66" s="335"/>
      <c r="O66" s="320"/>
      <c r="P66" s="329"/>
      <c r="Q66" s="309"/>
      <c r="R66" s="337"/>
    </row>
    <row r="67" spans="1:18" s="324" customFormat="1" ht="8.25" x14ac:dyDescent="0.15">
      <c r="A67" s="343" t="s">
        <v>173</v>
      </c>
      <c r="B67" s="344"/>
      <c r="C67" s="369">
        <f>SUM(C68:C73)</f>
        <v>0</v>
      </c>
      <c r="D67" s="332">
        <f>SUM(D68:D74)</f>
        <v>57358</v>
      </c>
      <c r="E67" s="390"/>
      <c r="F67" s="332"/>
      <c r="G67" s="381"/>
      <c r="H67" s="332">
        <f>SUM(H68:H74)</f>
        <v>105385.57</v>
      </c>
      <c r="I67" s="332"/>
      <c r="J67" s="302"/>
      <c r="K67" s="332">
        <f>SUM(D67+H67+I67+J67)</f>
        <v>162743.57</v>
      </c>
      <c r="L67" s="332">
        <f>SUM(K67)</f>
        <v>162743.57</v>
      </c>
      <c r="M67" s="332"/>
      <c r="N67" s="332">
        <f>+L67+M67</f>
        <v>162743.57</v>
      </c>
      <c r="O67" s="332">
        <f>+K67-C67</f>
        <v>162743.57</v>
      </c>
      <c r="P67" s="301" t="e">
        <f>O67/C67</f>
        <v>#DIV/0!</v>
      </c>
      <c r="Q67" s="319"/>
      <c r="R67" s="345"/>
    </row>
    <row r="68" spans="1:18" s="323" customFormat="1" ht="8.25" x14ac:dyDescent="0.15">
      <c r="A68" s="346" t="s">
        <v>174</v>
      </c>
      <c r="B68" s="318" t="s">
        <v>192</v>
      </c>
      <c r="C68" s="368"/>
      <c r="D68" s="335"/>
      <c r="E68" s="336"/>
      <c r="F68" s="335"/>
      <c r="G68" s="383"/>
      <c r="H68" s="336">
        <f t="shared" ref="H68:H73" si="16">SUM(E68:G68)</f>
        <v>0</v>
      </c>
      <c r="I68" s="335"/>
      <c r="J68" s="295"/>
      <c r="K68" s="335"/>
      <c r="L68" s="335">
        <f>SUM(K68)</f>
        <v>0</v>
      </c>
      <c r="M68" s="335"/>
      <c r="N68" s="296">
        <f>L68+M68</f>
        <v>0</v>
      </c>
      <c r="O68" s="320">
        <f>+K68-C68</f>
        <v>0</v>
      </c>
      <c r="P68" s="329"/>
      <c r="Q68" s="309"/>
      <c r="R68" s="337"/>
    </row>
    <row r="69" spans="1:18" s="323" customFormat="1" ht="8.25" x14ac:dyDescent="0.15">
      <c r="A69" s="346" t="s">
        <v>265</v>
      </c>
      <c r="B69" s="318"/>
      <c r="C69" s="368"/>
      <c r="D69" s="335">
        <v>2215</v>
      </c>
      <c r="E69" s="336">
        <v>4060.57</v>
      </c>
      <c r="F69" s="335"/>
      <c r="G69" s="383"/>
      <c r="H69" s="336">
        <f t="shared" si="16"/>
        <v>4060.57</v>
      </c>
      <c r="I69" s="335"/>
      <c r="J69" s="295"/>
      <c r="K69" s="296">
        <f t="shared" ref="K69:K74" si="17">D69+H69+I69+J69</f>
        <v>6275.57</v>
      </c>
      <c r="L69" s="335">
        <f t="shared" ref="L69:L70" si="18">SUM(K69)</f>
        <v>6275.57</v>
      </c>
      <c r="M69" s="335"/>
      <c r="N69" s="296"/>
      <c r="O69" s="320"/>
      <c r="P69" s="329"/>
      <c r="Q69" s="309"/>
      <c r="R69" s="337"/>
    </row>
    <row r="70" spans="1:18" s="323" customFormat="1" ht="8.25" x14ac:dyDescent="0.15">
      <c r="A70" s="346" t="s">
        <v>264</v>
      </c>
      <c r="B70" s="318"/>
      <c r="C70" s="368"/>
      <c r="D70" s="335">
        <v>1643</v>
      </c>
      <c r="E70" s="336">
        <v>10358.01</v>
      </c>
      <c r="F70" s="335">
        <v>12405</v>
      </c>
      <c r="G70" s="383"/>
      <c r="H70" s="336">
        <f t="shared" si="16"/>
        <v>22763.010000000002</v>
      </c>
      <c r="I70" s="335"/>
      <c r="J70" s="295"/>
      <c r="K70" s="296">
        <f t="shared" si="17"/>
        <v>24406.010000000002</v>
      </c>
      <c r="L70" s="335">
        <f t="shared" si="18"/>
        <v>24406.010000000002</v>
      </c>
      <c r="M70" s="335"/>
      <c r="N70" s="296"/>
      <c r="O70" s="320"/>
      <c r="P70" s="329"/>
      <c r="Q70" s="309"/>
      <c r="R70" s="337"/>
    </row>
    <row r="71" spans="1:18" s="323" customFormat="1" ht="8.25" x14ac:dyDescent="0.15">
      <c r="A71" s="346" t="s">
        <v>175</v>
      </c>
      <c r="B71" s="318" t="s">
        <v>194</v>
      </c>
      <c r="C71" s="368"/>
      <c r="D71" s="335"/>
      <c r="E71" s="336"/>
      <c r="F71" s="335"/>
      <c r="G71" s="383"/>
      <c r="H71" s="336">
        <f t="shared" si="16"/>
        <v>0</v>
      </c>
      <c r="I71" s="335"/>
      <c r="J71" s="295"/>
      <c r="K71" s="296">
        <f t="shared" si="17"/>
        <v>0</v>
      </c>
      <c r="L71" s="335">
        <f t="shared" ref="L71:L75" si="19">SUM(K71)</f>
        <v>0</v>
      </c>
      <c r="M71" s="335"/>
      <c r="N71" s="296">
        <f>L71+M71</f>
        <v>0</v>
      </c>
      <c r="O71" s="320">
        <f>+K71-C71</f>
        <v>0</v>
      </c>
      <c r="P71" s="329"/>
      <c r="Q71" s="309"/>
      <c r="R71" s="337"/>
    </row>
    <row r="72" spans="1:18" s="323" customFormat="1" ht="8.25" x14ac:dyDescent="0.15">
      <c r="A72" s="346" t="s">
        <v>176</v>
      </c>
      <c r="B72" s="318" t="s">
        <v>193</v>
      </c>
      <c r="C72" s="368"/>
      <c r="D72" s="335"/>
      <c r="E72" s="336"/>
      <c r="F72" s="335">
        <v>6561.99</v>
      </c>
      <c r="G72" s="383"/>
      <c r="H72" s="336">
        <f t="shared" si="16"/>
        <v>6561.99</v>
      </c>
      <c r="I72" s="335"/>
      <c r="J72" s="295"/>
      <c r="K72" s="296">
        <f t="shared" si="17"/>
        <v>6561.99</v>
      </c>
      <c r="L72" s="335">
        <f t="shared" si="19"/>
        <v>6561.99</v>
      </c>
      <c r="M72" s="335"/>
      <c r="N72" s="296"/>
      <c r="O72" s="320"/>
      <c r="P72" s="329"/>
      <c r="Q72" s="309"/>
      <c r="R72" s="337"/>
    </row>
    <row r="73" spans="1:18" s="323" customFormat="1" ht="8.25" x14ac:dyDescent="0.15">
      <c r="A73" s="346" t="s">
        <v>177</v>
      </c>
      <c r="B73" s="318" t="s">
        <v>195</v>
      </c>
      <c r="C73" s="368"/>
      <c r="D73" s="335"/>
      <c r="E73" s="336"/>
      <c r="F73" s="335"/>
      <c r="G73" s="383"/>
      <c r="H73" s="336">
        <f t="shared" si="16"/>
        <v>0</v>
      </c>
      <c r="I73" s="335"/>
      <c r="J73" s="295"/>
      <c r="K73" s="296">
        <f t="shared" si="17"/>
        <v>0</v>
      </c>
      <c r="L73" s="335">
        <f t="shared" si="19"/>
        <v>0</v>
      </c>
      <c r="M73" s="335"/>
      <c r="N73" s="296">
        <f>L73+M73</f>
        <v>0</v>
      </c>
      <c r="O73" s="320">
        <f>+K73-C73</f>
        <v>0</v>
      </c>
      <c r="P73" s="329"/>
      <c r="Q73" s="309"/>
      <c r="R73" s="337"/>
    </row>
    <row r="74" spans="1:18" s="323" customFormat="1" ht="8.25" x14ac:dyDescent="0.15">
      <c r="A74" s="347" t="s">
        <v>267</v>
      </c>
      <c r="B74" s="318" t="s">
        <v>268</v>
      </c>
      <c r="C74" s="368"/>
      <c r="D74" s="335">
        <v>53500</v>
      </c>
      <c r="E74" s="336">
        <v>15500</v>
      </c>
      <c r="F74" s="335">
        <v>36500</v>
      </c>
      <c r="G74" s="383">
        <v>20000</v>
      </c>
      <c r="H74" s="336">
        <v>72000</v>
      </c>
      <c r="I74" s="335"/>
      <c r="J74" s="295"/>
      <c r="K74" s="296">
        <f t="shared" si="17"/>
        <v>125500</v>
      </c>
      <c r="L74" s="335">
        <f t="shared" si="19"/>
        <v>125500</v>
      </c>
      <c r="M74" s="335"/>
      <c r="N74" s="335"/>
      <c r="O74" s="320"/>
      <c r="P74" s="329"/>
      <c r="Q74" s="309"/>
      <c r="R74" s="337"/>
    </row>
    <row r="75" spans="1:18" s="323" customFormat="1" ht="8.25" x14ac:dyDescent="0.15">
      <c r="A75" s="347"/>
      <c r="B75" s="326"/>
      <c r="C75" s="368"/>
      <c r="D75" s="335"/>
      <c r="E75" s="336"/>
      <c r="F75" s="335"/>
      <c r="G75" s="383"/>
      <c r="H75" s="336"/>
      <c r="I75" s="335"/>
      <c r="J75" s="295"/>
      <c r="K75" s="335">
        <f>SUM(D75+H75+I75+J75)</f>
        <v>0</v>
      </c>
      <c r="L75" s="335">
        <f t="shared" si="19"/>
        <v>0</v>
      </c>
      <c r="M75" s="335"/>
      <c r="N75" s="335"/>
      <c r="O75" s="335"/>
      <c r="P75" s="329"/>
      <c r="Q75" s="309"/>
      <c r="R75" s="337"/>
    </row>
    <row r="76" spans="1:18" s="324" customFormat="1" ht="8.25" hidden="1" x14ac:dyDescent="0.15">
      <c r="A76" s="348" t="s">
        <v>178</v>
      </c>
      <c r="B76" s="344"/>
      <c r="C76" s="369">
        <f>C83</f>
        <v>0</v>
      </c>
      <c r="D76" s="332">
        <f>D83</f>
        <v>0</v>
      </c>
      <c r="E76" s="390"/>
      <c r="F76" s="332"/>
      <c r="G76" s="381"/>
      <c r="H76" s="381">
        <f>H83</f>
        <v>0</v>
      </c>
      <c r="I76" s="332">
        <f>I83</f>
        <v>0</v>
      </c>
      <c r="J76" s="302">
        <f>J83</f>
        <v>0</v>
      </c>
      <c r="K76" s="332">
        <f>SUM(D76:J76)</f>
        <v>0</v>
      </c>
      <c r="L76" s="332">
        <f>SUM(K76)</f>
        <v>0</v>
      </c>
      <c r="M76" s="332"/>
      <c r="N76" s="332">
        <f>L76+M76</f>
        <v>0</v>
      </c>
      <c r="O76" s="332">
        <f>+K76-C76</f>
        <v>0</v>
      </c>
      <c r="P76" s="301" t="e">
        <f>O76/C76</f>
        <v>#DIV/0!</v>
      </c>
      <c r="Q76" s="319"/>
      <c r="R76" s="337"/>
    </row>
    <row r="77" spans="1:18" s="323" customFormat="1" ht="8.25" hidden="1" x14ac:dyDescent="0.15">
      <c r="A77" s="348" t="s">
        <v>179</v>
      </c>
      <c r="B77" s="326"/>
      <c r="C77" s="368"/>
      <c r="D77" s="335"/>
      <c r="E77" s="336"/>
      <c r="F77" s="335"/>
      <c r="G77" s="383"/>
      <c r="H77" s="336"/>
      <c r="I77" s="335"/>
      <c r="J77" s="295"/>
      <c r="K77" s="335"/>
      <c r="L77" s="335">
        <f>SUM(K77)</f>
        <v>0</v>
      </c>
      <c r="M77" s="335"/>
      <c r="N77" s="335"/>
      <c r="O77" s="335"/>
      <c r="P77" s="329"/>
      <c r="Q77" s="309"/>
      <c r="R77" s="337"/>
    </row>
    <row r="78" spans="1:18" s="323" customFormat="1" ht="8.25" hidden="1" x14ac:dyDescent="0.15">
      <c r="A78" s="349"/>
      <c r="B78" s="326"/>
      <c r="C78" s="368"/>
      <c r="D78" s="335"/>
      <c r="E78" s="336"/>
      <c r="F78" s="335"/>
      <c r="G78" s="383"/>
      <c r="H78" s="336"/>
      <c r="I78" s="335"/>
      <c r="J78" s="295"/>
      <c r="K78" s="335"/>
      <c r="L78" s="335">
        <f t="shared" ref="L78:L85" si="20">SUM(K78)</f>
        <v>0</v>
      </c>
      <c r="M78" s="335"/>
      <c r="N78" s="335"/>
      <c r="O78" s="335"/>
      <c r="P78" s="329"/>
      <c r="Q78" s="309"/>
      <c r="R78" s="337"/>
    </row>
    <row r="79" spans="1:18" s="323" customFormat="1" ht="8.25" hidden="1" x14ac:dyDescent="0.15">
      <c r="A79" s="350" t="s">
        <v>141</v>
      </c>
      <c r="B79" s="326"/>
      <c r="C79" s="368"/>
      <c r="D79" s="335"/>
      <c r="E79" s="336"/>
      <c r="F79" s="335"/>
      <c r="G79" s="383"/>
      <c r="H79" s="336"/>
      <c r="I79" s="335"/>
      <c r="J79" s="295"/>
      <c r="K79" s="335"/>
      <c r="L79" s="335">
        <f t="shared" si="20"/>
        <v>0</v>
      </c>
      <c r="M79" s="335"/>
      <c r="N79" s="335"/>
      <c r="O79" s="335"/>
      <c r="P79" s="329"/>
      <c r="Q79" s="309"/>
      <c r="R79" s="337"/>
    </row>
    <row r="80" spans="1:18" s="323" customFormat="1" ht="8.25" hidden="1" x14ac:dyDescent="0.15">
      <c r="A80" s="349"/>
      <c r="B80" s="326"/>
      <c r="C80" s="368"/>
      <c r="D80" s="335"/>
      <c r="E80" s="336"/>
      <c r="F80" s="335"/>
      <c r="G80" s="383"/>
      <c r="H80" s="336"/>
      <c r="I80" s="335"/>
      <c r="J80" s="295"/>
      <c r="K80" s="335"/>
      <c r="L80" s="335">
        <f t="shared" si="20"/>
        <v>0</v>
      </c>
      <c r="M80" s="335"/>
      <c r="N80" s="335"/>
      <c r="O80" s="335"/>
      <c r="P80" s="329"/>
      <c r="Q80" s="309"/>
      <c r="R80" s="337"/>
    </row>
    <row r="81" spans="1:18" s="324" customFormat="1" ht="8.25" hidden="1" x14ac:dyDescent="0.15">
      <c r="A81" s="350" t="s">
        <v>142</v>
      </c>
      <c r="B81" s="318"/>
      <c r="C81" s="370"/>
      <c r="D81" s="320"/>
      <c r="E81" s="388"/>
      <c r="F81" s="320"/>
      <c r="G81" s="385"/>
      <c r="H81" s="385"/>
      <c r="I81" s="320"/>
      <c r="J81" s="321"/>
      <c r="K81" s="320"/>
      <c r="L81" s="335">
        <f t="shared" si="20"/>
        <v>0</v>
      </c>
      <c r="M81" s="320"/>
      <c r="N81" s="320"/>
      <c r="O81" s="320"/>
      <c r="P81" s="322"/>
      <c r="Q81" s="319"/>
      <c r="R81" s="337"/>
    </row>
    <row r="82" spans="1:18" s="323" customFormat="1" ht="8.25" hidden="1" x14ac:dyDescent="0.15">
      <c r="A82" s="350"/>
      <c r="B82" s="326"/>
      <c r="C82" s="368"/>
      <c r="D82" s="335"/>
      <c r="E82" s="336"/>
      <c r="F82" s="335"/>
      <c r="G82" s="383"/>
      <c r="H82" s="336"/>
      <c r="I82" s="335"/>
      <c r="J82" s="295"/>
      <c r="K82" s="335"/>
      <c r="L82" s="335">
        <f t="shared" si="20"/>
        <v>0</v>
      </c>
      <c r="M82" s="335"/>
      <c r="N82" s="335"/>
      <c r="O82" s="335"/>
      <c r="P82" s="329"/>
      <c r="Q82" s="309"/>
      <c r="R82" s="337"/>
    </row>
    <row r="83" spans="1:18" s="324" customFormat="1" ht="8.25" hidden="1" x14ac:dyDescent="0.15">
      <c r="A83" s="343" t="s">
        <v>189</v>
      </c>
      <c r="B83" s="318" t="s">
        <v>196</v>
      </c>
      <c r="C83" s="370">
        <v>0</v>
      </c>
      <c r="D83" s="320">
        <v>0</v>
      </c>
      <c r="E83" s="388"/>
      <c r="F83" s="320"/>
      <c r="G83" s="385"/>
      <c r="H83" s="385">
        <v>0</v>
      </c>
      <c r="I83" s="320">
        <v>0</v>
      </c>
      <c r="J83" s="321">
        <v>0</v>
      </c>
      <c r="K83" s="320">
        <f>SUM(D83:J83)</f>
        <v>0</v>
      </c>
      <c r="L83" s="335">
        <f t="shared" si="20"/>
        <v>0</v>
      </c>
      <c r="M83" s="320"/>
      <c r="N83" s="320">
        <f>+L83+M83</f>
        <v>0</v>
      </c>
      <c r="O83" s="320">
        <f>+K83-C83</f>
        <v>0</v>
      </c>
      <c r="P83" s="322"/>
      <c r="Q83" s="312"/>
      <c r="R83" s="337"/>
    </row>
    <row r="84" spans="1:18" s="323" customFormat="1" ht="8.25" hidden="1" x14ac:dyDescent="0.15">
      <c r="A84" s="347" t="s">
        <v>180</v>
      </c>
      <c r="B84" s="326"/>
      <c r="C84" s="368"/>
      <c r="D84" s="335"/>
      <c r="E84" s="336"/>
      <c r="F84" s="335"/>
      <c r="G84" s="383"/>
      <c r="H84" s="336"/>
      <c r="I84" s="335"/>
      <c r="J84" s="295"/>
      <c r="K84" s="335"/>
      <c r="L84" s="335">
        <f t="shared" si="20"/>
        <v>0</v>
      </c>
      <c r="M84" s="335"/>
      <c r="N84" s="335"/>
      <c r="O84" s="335"/>
      <c r="P84" s="329"/>
      <c r="Q84" s="309"/>
      <c r="R84" s="337"/>
    </row>
    <row r="85" spans="1:18" s="323" customFormat="1" ht="8.25" hidden="1" x14ac:dyDescent="0.15">
      <c r="A85" s="347"/>
      <c r="B85" s="326"/>
      <c r="C85" s="368"/>
      <c r="D85" s="335"/>
      <c r="E85" s="336"/>
      <c r="F85" s="335"/>
      <c r="G85" s="383"/>
      <c r="H85" s="336"/>
      <c r="I85" s="335"/>
      <c r="J85" s="295"/>
      <c r="K85" s="335"/>
      <c r="L85" s="335">
        <f t="shared" si="20"/>
        <v>0</v>
      </c>
      <c r="M85" s="335"/>
      <c r="N85" s="335"/>
      <c r="O85" s="335"/>
      <c r="P85" s="329"/>
      <c r="Q85" s="309"/>
      <c r="R85" s="337"/>
    </row>
    <row r="86" spans="1:18" s="324" customFormat="1" ht="8.25" hidden="1" x14ac:dyDescent="0.15">
      <c r="A86" s="348" t="s">
        <v>181</v>
      </c>
      <c r="B86" s="344"/>
      <c r="C86" s="369">
        <f>SUM(C87:C92)</f>
        <v>0</v>
      </c>
      <c r="D86" s="332">
        <f>SUM(D87:D92)</f>
        <v>0</v>
      </c>
      <c r="E86" s="390"/>
      <c r="F86" s="332"/>
      <c r="G86" s="381"/>
      <c r="H86" s="381">
        <f>SUM(H87:H92)</f>
        <v>0</v>
      </c>
      <c r="I86" s="332">
        <f>SUM(I87:I92)</f>
        <v>0</v>
      </c>
      <c r="J86" s="302">
        <f>SUM(J87:J92)</f>
        <v>0</v>
      </c>
      <c r="K86" s="332">
        <f>SUM(D86:J86)</f>
        <v>0</v>
      </c>
      <c r="L86" s="332">
        <f>SUM(K86)</f>
        <v>0</v>
      </c>
      <c r="M86" s="332"/>
      <c r="N86" s="332">
        <f>+L86+M86</f>
        <v>0</v>
      </c>
      <c r="O86" s="332">
        <f>+K86-C86</f>
        <v>0</v>
      </c>
      <c r="P86" s="301" t="e">
        <f>O86/C86</f>
        <v>#DIV/0!</v>
      </c>
      <c r="Q86" s="319"/>
      <c r="R86" s="337"/>
    </row>
    <row r="87" spans="1:18" s="323" customFormat="1" ht="8.25" hidden="1" x14ac:dyDescent="0.15">
      <c r="A87" s="351"/>
      <c r="B87" s="326"/>
      <c r="C87" s="368"/>
      <c r="D87" s="335"/>
      <c r="E87" s="336"/>
      <c r="F87" s="335"/>
      <c r="G87" s="383"/>
      <c r="H87" s="336"/>
      <c r="I87" s="335"/>
      <c r="J87" s="295"/>
      <c r="K87" s="335"/>
      <c r="L87" s="335">
        <f>SUM(K87)</f>
        <v>0</v>
      </c>
      <c r="M87" s="335"/>
      <c r="N87" s="335"/>
      <c r="O87" s="335"/>
      <c r="P87" s="329"/>
      <c r="Q87" s="309"/>
      <c r="R87" s="337"/>
    </row>
    <row r="88" spans="1:18" s="323" customFormat="1" ht="8.25" hidden="1" x14ac:dyDescent="0.15">
      <c r="A88" s="351"/>
      <c r="B88" s="326"/>
      <c r="C88" s="368"/>
      <c r="D88" s="335"/>
      <c r="E88" s="336"/>
      <c r="F88" s="335"/>
      <c r="G88" s="383"/>
      <c r="H88" s="336"/>
      <c r="I88" s="335"/>
      <c r="J88" s="295"/>
      <c r="K88" s="335"/>
      <c r="L88" s="335">
        <f t="shared" ref="L88:L93" si="21">SUM(K88)</f>
        <v>0</v>
      </c>
      <c r="M88" s="335"/>
      <c r="N88" s="335"/>
      <c r="O88" s="335"/>
      <c r="P88" s="329"/>
      <c r="Q88" s="309"/>
      <c r="R88" s="337"/>
    </row>
    <row r="89" spans="1:18" s="323" customFormat="1" ht="8.25" hidden="1" x14ac:dyDescent="0.15">
      <c r="A89" s="351" t="s">
        <v>182</v>
      </c>
      <c r="B89" s="326"/>
      <c r="C89" s="368"/>
      <c r="D89" s="335"/>
      <c r="E89" s="336"/>
      <c r="F89" s="335"/>
      <c r="G89" s="383"/>
      <c r="H89" s="336"/>
      <c r="I89" s="335"/>
      <c r="J89" s="295"/>
      <c r="K89" s="335"/>
      <c r="L89" s="335">
        <f t="shared" si="21"/>
        <v>0</v>
      </c>
      <c r="M89" s="335"/>
      <c r="N89" s="335"/>
      <c r="O89" s="335"/>
      <c r="P89" s="329"/>
      <c r="Q89" s="309"/>
      <c r="R89" s="337"/>
    </row>
    <row r="90" spans="1:18" s="323" customFormat="1" ht="8.25" hidden="1" x14ac:dyDescent="0.15">
      <c r="A90" s="351" t="s">
        <v>183</v>
      </c>
      <c r="B90" s="326"/>
      <c r="C90" s="368"/>
      <c r="D90" s="335"/>
      <c r="E90" s="336"/>
      <c r="F90" s="335"/>
      <c r="G90" s="383"/>
      <c r="H90" s="336"/>
      <c r="I90" s="335"/>
      <c r="J90" s="295"/>
      <c r="K90" s="335"/>
      <c r="L90" s="335">
        <f t="shared" si="21"/>
        <v>0</v>
      </c>
      <c r="M90" s="335"/>
      <c r="N90" s="335"/>
      <c r="O90" s="335"/>
      <c r="P90" s="329"/>
      <c r="Q90" s="309"/>
      <c r="R90" s="337"/>
    </row>
    <row r="91" spans="1:18" s="323" customFormat="1" ht="8.25" hidden="1" x14ac:dyDescent="0.15">
      <c r="A91" s="351" t="s">
        <v>184</v>
      </c>
      <c r="B91" s="326" t="s">
        <v>111</v>
      </c>
      <c r="C91" s="368"/>
      <c r="D91" s="335"/>
      <c r="E91" s="336"/>
      <c r="F91" s="335"/>
      <c r="G91" s="383"/>
      <c r="H91" s="336"/>
      <c r="I91" s="335"/>
      <c r="J91" s="295"/>
      <c r="K91" s="335"/>
      <c r="L91" s="335">
        <f t="shared" si="21"/>
        <v>0</v>
      </c>
      <c r="M91" s="335"/>
      <c r="N91" s="335"/>
      <c r="O91" s="335"/>
      <c r="P91" s="329"/>
      <c r="Q91" s="309"/>
      <c r="R91" s="337"/>
    </row>
    <row r="92" spans="1:18" s="323" customFormat="1" ht="8.25" hidden="1" x14ac:dyDescent="0.15">
      <c r="A92" s="351"/>
      <c r="B92" s="326"/>
      <c r="C92" s="368"/>
      <c r="D92" s="335"/>
      <c r="E92" s="336"/>
      <c r="F92" s="335"/>
      <c r="G92" s="383"/>
      <c r="H92" s="336"/>
      <c r="I92" s="335"/>
      <c r="J92" s="295"/>
      <c r="K92" s="335"/>
      <c r="L92" s="335">
        <f t="shared" si="21"/>
        <v>0</v>
      </c>
      <c r="M92" s="335"/>
      <c r="N92" s="335"/>
      <c r="O92" s="335"/>
      <c r="P92" s="329"/>
      <c r="Q92" s="309"/>
      <c r="R92" s="337"/>
    </row>
    <row r="93" spans="1:18" s="323" customFormat="1" ht="8.25" hidden="1" x14ac:dyDescent="0.15">
      <c r="A93" s="351"/>
      <c r="B93" s="326"/>
      <c r="C93" s="368"/>
      <c r="D93" s="335"/>
      <c r="E93" s="336"/>
      <c r="F93" s="335"/>
      <c r="G93" s="383"/>
      <c r="H93" s="336"/>
      <c r="I93" s="335"/>
      <c r="J93" s="295"/>
      <c r="K93" s="335"/>
      <c r="L93" s="335">
        <f t="shared" si="21"/>
        <v>0</v>
      </c>
      <c r="M93" s="335"/>
      <c r="N93" s="335"/>
      <c r="O93" s="335"/>
      <c r="P93" s="329"/>
      <c r="Q93" s="309"/>
      <c r="R93" s="337"/>
    </row>
    <row r="94" spans="1:18" s="324" customFormat="1" ht="8.25" hidden="1" x14ac:dyDescent="0.15">
      <c r="A94" s="348" t="s">
        <v>185</v>
      </c>
      <c r="B94" s="344"/>
      <c r="C94" s="369"/>
      <c r="D94" s="332">
        <f t="shared" ref="D94:M94" si="22">SUM(D95:D98)</f>
        <v>0</v>
      </c>
      <c r="E94" s="390"/>
      <c r="F94" s="332"/>
      <c r="G94" s="381"/>
      <c r="H94" s="381">
        <f t="shared" si="22"/>
        <v>0</v>
      </c>
      <c r="I94" s="332">
        <f t="shared" si="22"/>
        <v>0</v>
      </c>
      <c r="J94" s="302">
        <f t="shared" si="22"/>
        <v>0</v>
      </c>
      <c r="K94" s="332">
        <f t="shared" si="22"/>
        <v>0</v>
      </c>
      <c r="L94" s="332">
        <f>SUM(L95:L98)</f>
        <v>0</v>
      </c>
      <c r="M94" s="332">
        <f t="shared" si="22"/>
        <v>0</v>
      </c>
      <c r="N94" s="332">
        <f>+L94+M94</f>
        <v>0</v>
      </c>
      <c r="O94" s="332">
        <f>+K94-C94</f>
        <v>0</v>
      </c>
      <c r="P94" s="303" t="e">
        <f>O94/C94</f>
        <v>#DIV/0!</v>
      </c>
      <c r="Q94" s="319"/>
      <c r="R94" s="337"/>
    </row>
    <row r="95" spans="1:18" s="323" customFormat="1" ht="8.25" hidden="1" x14ac:dyDescent="0.15">
      <c r="A95" s="347"/>
      <c r="B95" s="326"/>
      <c r="C95" s="368"/>
      <c r="D95" s="335"/>
      <c r="E95" s="336"/>
      <c r="F95" s="335"/>
      <c r="G95" s="383"/>
      <c r="H95" s="336">
        <f t="shared" ref="H95:H98" si="23">SUM(E95:G95)</f>
        <v>0</v>
      </c>
      <c r="I95" s="335"/>
      <c r="J95" s="295"/>
      <c r="K95" s="296">
        <f t="shared" ref="K95:K97" si="24">D95+H95+I95+J95</f>
        <v>0</v>
      </c>
      <c r="L95" s="335">
        <f>SUM(K95)</f>
        <v>0</v>
      </c>
      <c r="M95" s="335"/>
      <c r="N95" s="335">
        <f>SUM(L95)</f>
        <v>0</v>
      </c>
      <c r="O95" s="335">
        <f>N95</f>
        <v>0</v>
      </c>
      <c r="P95" s="329"/>
      <c r="Q95" s="309"/>
      <c r="R95" s="337"/>
    </row>
    <row r="96" spans="1:18" s="323" customFormat="1" ht="8.25" hidden="1" x14ac:dyDescent="0.15">
      <c r="A96" s="347"/>
      <c r="B96" s="326"/>
      <c r="C96" s="368"/>
      <c r="D96" s="335"/>
      <c r="E96" s="336"/>
      <c r="F96" s="335"/>
      <c r="G96" s="383"/>
      <c r="H96" s="336"/>
      <c r="I96" s="335"/>
      <c r="J96" s="295"/>
      <c r="K96" s="296">
        <f>D96+H96+I96+J96</f>
        <v>0</v>
      </c>
      <c r="L96" s="335"/>
      <c r="M96" s="335">
        <f>K96</f>
        <v>0</v>
      </c>
      <c r="N96" s="335"/>
      <c r="O96" s="335"/>
      <c r="P96" s="329"/>
      <c r="Q96" s="309"/>
      <c r="R96" s="337"/>
    </row>
    <row r="97" spans="1:18" s="323" customFormat="1" ht="8.25" x14ac:dyDescent="0.15">
      <c r="A97" s="347"/>
      <c r="B97" s="326"/>
      <c r="C97" s="368"/>
      <c r="D97" s="335"/>
      <c r="E97" s="336"/>
      <c r="F97" s="335"/>
      <c r="G97" s="383"/>
      <c r="H97" s="336">
        <f t="shared" si="23"/>
        <v>0</v>
      </c>
      <c r="I97" s="335"/>
      <c r="J97" s="295"/>
      <c r="K97" s="296">
        <f t="shared" si="24"/>
        <v>0</v>
      </c>
      <c r="L97" s="335"/>
      <c r="M97" s="335"/>
      <c r="N97" s="335"/>
      <c r="O97" s="335"/>
      <c r="P97" s="329"/>
      <c r="Q97" s="309"/>
      <c r="R97" s="337"/>
    </row>
    <row r="98" spans="1:18" s="323" customFormat="1" ht="8.25" x14ac:dyDescent="0.15">
      <c r="A98" s="347"/>
      <c r="B98" s="326"/>
      <c r="C98" s="368"/>
      <c r="D98" s="335"/>
      <c r="E98" s="336"/>
      <c r="F98" s="392"/>
      <c r="G98" s="383"/>
      <c r="H98" s="336">
        <f t="shared" si="23"/>
        <v>0</v>
      </c>
      <c r="I98" s="335"/>
      <c r="J98" s="295"/>
      <c r="K98" s="335">
        <f>SUM(D98:J98)</f>
        <v>0</v>
      </c>
      <c r="L98" s="335"/>
      <c r="M98" s="335"/>
      <c r="N98" s="335"/>
      <c r="O98" s="335"/>
      <c r="P98" s="329"/>
      <c r="Q98" s="309"/>
      <c r="R98" s="337"/>
    </row>
    <row r="99" spans="1:18" s="357" customFormat="1" ht="9" thickBot="1" x14ac:dyDescent="0.2">
      <c r="A99" s="352" t="s">
        <v>131</v>
      </c>
      <c r="B99" s="353"/>
      <c r="C99" s="372">
        <f>C15+C76+C86+C94</f>
        <v>2000000</v>
      </c>
      <c r="D99" s="354">
        <f>D15+D76+D86+D94</f>
        <v>918023</v>
      </c>
      <c r="E99" s="354"/>
      <c r="F99" s="354"/>
      <c r="G99" s="354"/>
      <c r="H99" s="386">
        <f t="shared" ref="H99:O99" si="25">H15+H76+H86+H94</f>
        <v>641380.57000000007</v>
      </c>
      <c r="I99" s="354">
        <f t="shared" si="25"/>
        <v>0</v>
      </c>
      <c r="J99" s="355">
        <f t="shared" si="25"/>
        <v>0</v>
      </c>
      <c r="K99" s="354">
        <f t="shared" si="25"/>
        <v>1559403.57</v>
      </c>
      <c r="L99" s="354">
        <f t="shared" si="25"/>
        <v>1559403.57</v>
      </c>
      <c r="M99" s="354">
        <f t="shared" si="25"/>
        <v>0</v>
      </c>
      <c r="N99" s="354">
        <f t="shared" si="25"/>
        <v>1559403.57</v>
      </c>
      <c r="O99" s="354">
        <f t="shared" si="25"/>
        <v>-440596.42999999993</v>
      </c>
      <c r="P99" s="356">
        <f>O99/C99</f>
        <v>-0.22029821499999996</v>
      </c>
      <c r="Q99" s="353"/>
      <c r="R99" s="337"/>
    </row>
    <row r="100" spans="1:18" s="323" customFormat="1" ht="9" thickTop="1" x14ac:dyDescent="0.15">
      <c r="C100" s="358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61"/>
      <c r="Q100" s="358"/>
    </row>
    <row r="101" spans="1:18" s="37" customFormat="1" x14ac:dyDescent="0.2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>
        <f>K99-N99</f>
        <v>0</v>
      </c>
      <c r="O101" s="38"/>
      <c r="P101" s="265"/>
      <c r="Q101" s="38"/>
    </row>
    <row r="102" spans="1:18" s="37" customFormat="1" x14ac:dyDescent="0.2">
      <c r="B102" s="266" t="s">
        <v>17</v>
      </c>
      <c r="C102" s="38"/>
      <c r="D102" s="255"/>
      <c r="E102" s="255"/>
      <c r="F102" s="255"/>
      <c r="G102" s="255"/>
      <c r="H102" s="255"/>
      <c r="J102" s="255"/>
      <c r="K102" s="255"/>
      <c r="L102" s="255"/>
      <c r="M102" s="267" t="s">
        <v>186</v>
      </c>
      <c r="O102" s="255"/>
      <c r="P102" s="265"/>
      <c r="Q102" s="38"/>
    </row>
    <row r="103" spans="1:18" s="37" customFormat="1" x14ac:dyDescent="0.2">
      <c r="B103" s="255"/>
      <c r="C103" s="38"/>
      <c r="D103" s="255"/>
      <c r="E103" s="255"/>
      <c r="F103" s="255"/>
      <c r="G103" s="255"/>
      <c r="H103" s="255"/>
      <c r="J103" s="255"/>
      <c r="K103" s="255"/>
      <c r="L103" s="255"/>
      <c r="M103" s="264"/>
      <c r="O103" s="255"/>
      <c r="P103" s="265"/>
      <c r="Q103" s="38"/>
    </row>
    <row r="104" spans="1:18" s="37" customFormat="1" x14ac:dyDescent="0.2">
      <c r="B104" s="255"/>
      <c r="C104" s="38"/>
      <c r="D104" s="255"/>
      <c r="E104" s="255"/>
      <c r="F104" s="255"/>
      <c r="G104" s="255"/>
      <c r="H104" s="255"/>
      <c r="J104" s="255"/>
      <c r="K104" s="255"/>
      <c r="L104" s="255"/>
      <c r="M104" s="264"/>
      <c r="O104" s="255"/>
      <c r="P104" s="265"/>
      <c r="Q104" s="38"/>
    </row>
    <row r="105" spans="1:18" s="161" customFormat="1" x14ac:dyDescent="0.2">
      <c r="B105" s="375" t="s">
        <v>201</v>
      </c>
      <c r="C105" s="160"/>
      <c r="D105" s="256"/>
      <c r="E105" s="256"/>
      <c r="F105" s="256"/>
      <c r="G105" s="256"/>
      <c r="H105" s="256"/>
      <c r="J105" s="256"/>
      <c r="K105" s="256"/>
      <c r="L105" s="256"/>
      <c r="M105" s="268" t="s">
        <v>205</v>
      </c>
      <c r="O105" s="256"/>
      <c r="P105" s="269"/>
      <c r="Q105" s="160"/>
    </row>
    <row r="106" spans="1:18" s="39" customFormat="1" x14ac:dyDescent="0.2">
      <c r="B106" s="376" t="s">
        <v>255</v>
      </c>
      <c r="C106" s="38"/>
      <c r="D106" s="255"/>
      <c r="E106" s="255"/>
      <c r="F106" s="255"/>
      <c r="G106" s="255"/>
      <c r="H106" s="255"/>
      <c r="J106" s="255"/>
      <c r="K106" s="255"/>
      <c r="L106" s="255"/>
      <c r="M106" s="271" t="s">
        <v>218</v>
      </c>
      <c r="O106" s="270"/>
      <c r="P106" s="265"/>
      <c r="Q106" s="40"/>
    </row>
    <row r="107" spans="1:18" s="37" customFormat="1" x14ac:dyDescent="0.2">
      <c r="C107" s="38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65"/>
      <c r="Q107" s="38"/>
    </row>
    <row r="108" spans="1:18" s="37" customFormat="1" x14ac:dyDescent="0.2">
      <c r="C108" s="38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65"/>
      <c r="Q108" s="38"/>
    </row>
    <row r="109" spans="1:18" s="37" customFormat="1" x14ac:dyDescent="0.2">
      <c r="C109" s="38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65"/>
      <c r="Q109" s="38"/>
    </row>
    <row r="110" spans="1:18" s="37" customFormat="1" x14ac:dyDescent="0.2">
      <c r="C110" s="38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65"/>
      <c r="Q110" s="38"/>
    </row>
    <row r="111" spans="1:18" s="37" customFormat="1" x14ac:dyDescent="0.2">
      <c r="C111" s="38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65"/>
      <c r="Q111" s="38"/>
    </row>
    <row r="112" spans="1:18" s="37" customFormat="1" x14ac:dyDescent="0.2">
      <c r="C112" s="38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65"/>
      <c r="Q112" s="38"/>
    </row>
    <row r="113" spans="3:17" s="37" customFormat="1" x14ac:dyDescent="0.2">
      <c r="C113" s="38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65"/>
      <c r="Q113" s="38"/>
    </row>
    <row r="114" spans="3:17" s="37" customFormat="1" x14ac:dyDescent="0.2">
      <c r="C114" s="38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65"/>
      <c r="Q114" s="38"/>
    </row>
    <row r="115" spans="3:17" s="37" customFormat="1" x14ac:dyDescent="0.2">
      <c r="C115" s="38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65"/>
      <c r="Q115" s="38"/>
    </row>
    <row r="116" spans="3:17" s="37" customFormat="1" x14ac:dyDescent="0.2">
      <c r="C116" s="38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65"/>
      <c r="Q116" s="38"/>
    </row>
    <row r="117" spans="3:17" s="37" customFormat="1" x14ac:dyDescent="0.2">
      <c r="C117" s="38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65"/>
      <c r="Q117" s="38"/>
    </row>
    <row r="118" spans="3:17" s="37" customFormat="1" x14ac:dyDescent="0.2">
      <c r="C118" s="38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65"/>
      <c r="Q118" s="38"/>
    </row>
    <row r="119" spans="3:17" s="37" customFormat="1" x14ac:dyDescent="0.2">
      <c r="C119" s="38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65"/>
      <c r="Q119" s="38"/>
    </row>
    <row r="120" spans="3:17" s="37" customFormat="1" x14ac:dyDescent="0.2">
      <c r="C120" s="38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65"/>
      <c r="Q120" s="38"/>
    </row>
    <row r="121" spans="3:17" s="37" customFormat="1" x14ac:dyDescent="0.2">
      <c r="C121" s="38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65"/>
      <c r="Q121" s="38"/>
    </row>
    <row r="122" spans="3:17" s="37" customFormat="1" x14ac:dyDescent="0.2">
      <c r="C122" s="38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65"/>
      <c r="Q122" s="38"/>
    </row>
    <row r="123" spans="3:17" s="37" customFormat="1" x14ac:dyDescent="0.2">
      <c r="C123" s="38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65"/>
      <c r="Q123" s="38"/>
    </row>
    <row r="124" spans="3:17" s="37" customFormat="1" x14ac:dyDescent="0.2">
      <c r="C124" s="38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65"/>
      <c r="Q124" s="38"/>
    </row>
    <row r="125" spans="3:17" s="37" customFormat="1" x14ac:dyDescent="0.2">
      <c r="C125" s="38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65"/>
      <c r="Q125" s="38"/>
    </row>
    <row r="126" spans="3:17" s="37" customFormat="1" x14ac:dyDescent="0.2">
      <c r="C126" s="38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65"/>
      <c r="Q126" s="38"/>
    </row>
    <row r="127" spans="3:17" s="37" customFormat="1" x14ac:dyDescent="0.2">
      <c r="C127" s="38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65"/>
      <c r="Q127" s="38"/>
    </row>
    <row r="128" spans="3:17" s="37" customFormat="1" x14ac:dyDescent="0.2">
      <c r="C128" s="38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65"/>
      <c r="Q128" s="38"/>
    </row>
    <row r="129" spans="3:17" s="37" customFormat="1" x14ac:dyDescent="0.2">
      <c r="C129" s="38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65"/>
      <c r="Q129" s="38"/>
    </row>
    <row r="130" spans="3:17" s="37" customFormat="1" x14ac:dyDescent="0.2">
      <c r="C130" s="38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65"/>
      <c r="Q130" s="38"/>
    </row>
    <row r="131" spans="3:17" s="37" customFormat="1" x14ac:dyDescent="0.2">
      <c r="C131" s="38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65"/>
      <c r="Q131" s="38"/>
    </row>
    <row r="132" spans="3:17" s="37" customFormat="1" x14ac:dyDescent="0.2">
      <c r="C132" s="366"/>
      <c r="D132" s="255"/>
      <c r="E132" s="255"/>
      <c r="F132" s="255"/>
      <c r="G132" s="255"/>
      <c r="H132" s="255"/>
      <c r="I132" s="255"/>
      <c r="J132" s="276"/>
      <c r="K132" s="255"/>
      <c r="L132" s="255"/>
      <c r="M132" s="255"/>
      <c r="N132" s="255"/>
      <c r="O132" s="255"/>
      <c r="P132" s="265"/>
      <c r="Q132" s="38"/>
    </row>
    <row r="133" spans="3:17" s="37" customFormat="1" x14ac:dyDescent="0.2">
      <c r="C133" s="366"/>
      <c r="D133" s="255"/>
      <c r="E133" s="255"/>
      <c r="F133" s="255"/>
      <c r="G133" s="255"/>
      <c r="H133" s="255"/>
      <c r="I133" s="255"/>
      <c r="J133" s="276"/>
      <c r="K133" s="255"/>
      <c r="L133" s="255"/>
      <c r="M133" s="255"/>
      <c r="N133" s="255"/>
      <c r="O133" s="255"/>
      <c r="P133" s="265"/>
      <c r="Q133" s="38"/>
    </row>
  </sheetData>
  <mergeCells count="10">
    <mergeCell ref="Q11:Q12"/>
    <mergeCell ref="A2:P2"/>
    <mergeCell ref="A3:P3"/>
    <mergeCell ref="A4:P4"/>
    <mergeCell ref="A11:A12"/>
    <mergeCell ref="B11:B12"/>
    <mergeCell ref="C11:C12"/>
    <mergeCell ref="D11:K11"/>
    <mergeCell ref="L11:N11"/>
    <mergeCell ref="O11:P11"/>
  </mergeCells>
  <printOptions horizontalCentered="1"/>
  <pageMargins left="0.5" right="1.25" top="0.5" bottom="0.5" header="0.3" footer="0.3"/>
  <pageSetup paperSize="5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Z133"/>
  <sheetViews>
    <sheetView topLeftCell="A22" workbookViewId="0">
      <selection activeCell="G15" sqref="G15"/>
    </sheetView>
  </sheetViews>
  <sheetFormatPr defaultColWidth="25.28515625" defaultRowHeight="12.75" x14ac:dyDescent="0.2"/>
  <cols>
    <col min="1" max="1" width="37.85546875" style="35" customWidth="1"/>
    <col min="2" max="2" width="9.28515625" style="35" customWidth="1"/>
    <col min="3" max="3" width="14.5703125" style="38" customWidth="1"/>
    <col min="4" max="4" width="10.140625" style="254" customWidth="1"/>
    <col min="5" max="7" width="10.140625" style="254" hidden="1" customWidth="1"/>
    <col min="8" max="8" width="9.85546875" style="254" customWidth="1"/>
    <col min="9" max="11" width="9.85546875" style="254" hidden="1" customWidth="1"/>
    <col min="12" max="12" width="10.7109375" style="254" customWidth="1"/>
    <col min="13" max="15" width="9.85546875" style="254" hidden="1" customWidth="1"/>
    <col min="16" max="16" width="12.85546875" style="276" customWidth="1"/>
    <col min="17" max="17" width="11.5703125" style="254" customWidth="1"/>
    <col min="18" max="18" width="13.85546875" style="254" customWidth="1"/>
    <col min="19" max="20" width="10.85546875" style="254" customWidth="1"/>
    <col min="21" max="21" width="12" style="254" customWidth="1"/>
    <col min="22" max="22" width="7.5703125" style="263" customWidth="1"/>
    <col min="23" max="23" width="7.85546875" style="36" customWidth="1"/>
    <col min="24" max="36" width="25.28515625" style="37"/>
    <col min="37" max="16384" width="25.28515625" style="35"/>
  </cols>
  <sheetData>
    <row r="1" spans="1:36" s="28" customFormat="1" x14ac:dyDescent="0.2">
      <c r="B1" s="29"/>
      <c r="C1" s="29"/>
      <c r="D1" s="257"/>
      <c r="E1" s="257"/>
      <c r="F1" s="257"/>
      <c r="G1" s="257"/>
      <c r="H1" s="257"/>
      <c r="I1" s="257"/>
      <c r="J1" s="257"/>
      <c r="K1" s="257"/>
      <c r="L1" s="252"/>
      <c r="M1" s="257"/>
      <c r="N1" s="257"/>
      <c r="O1" s="257"/>
      <c r="P1" s="273"/>
      <c r="Q1" s="252"/>
      <c r="R1" s="252"/>
      <c r="S1" s="252"/>
      <c r="T1" s="252"/>
      <c r="U1" s="252"/>
      <c r="V1" s="28" t="s">
        <v>114</v>
      </c>
    </row>
    <row r="2" spans="1:36" s="28" customFormat="1" x14ac:dyDescent="0.2">
      <c r="A2" s="424" t="s">
        <v>115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</row>
    <row r="3" spans="1:36" s="28" customFormat="1" x14ac:dyDescent="0.2">
      <c r="A3" s="424" t="s">
        <v>269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</row>
    <row r="4" spans="1:36" s="28" customFormat="1" x14ac:dyDescent="0.2">
      <c r="A4" s="425" t="s">
        <v>116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1:36" s="28" customFormat="1" x14ac:dyDescent="0.2">
      <c r="B5" s="29"/>
      <c r="C5" s="29"/>
      <c r="D5" s="257"/>
      <c r="E5" s="257"/>
      <c r="F5" s="257"/>
      <c r="G5" s="257"/>
      <c r="H5" s="257"/>
      <c r="I5" s="257"/>
      <c r="J5" s="257"/>
      <c r="K5" s="257"/>
      <c r="L5" s="252"/>
      <c r="M5" s="257"/>
      <c r="N5" s="257"/>
      <c r="O5" s="257"/>
      <c r="P5" s="273"/>
      <c r="Q5" s="252"/>
      <c r="R5" s="259"/>
      <c r="S5" s="259"/>
      <c r="T5" s="259"/>
      <c r="U5" s="259"/>
      <c r="V5" s="258"/>
    </row>
    <row r="6" spans="1:36" s="32" customFormat="1" x14ac:dyDescent="0.2">
      <c r="A6" s="30" t="s">
        <v>117</v>
      </c>
      <c r="B6" s="31" t="s">
        <v>118</v>
      </c>
      <c r="C6" s="397"/>
      <c r="D6" s="260"/>
      <c r="E6" s="260"/>
      <c r="F6" s="260"/>
      <c r="G6" s="260"/>
      <c r="H6" s="261"/>
      <c r="I6" s="261"/>
      <c r="J6" s="261"/>
      <c r="K6" s="261"/>
      <c r="L6" s="261"/>
      <c r="M6" s="261"/>
      <c r="N6" s="261"/>
      <c r="O6" s="261"/>
      <c r="P6" s="274"/>
      <c r="Q6" s="253"/>
      <c r="R6" s="253"/>
      <c r="S6" s="253"/>
      <c r="T6" s="253"/>
      <c r="U6" s="253"/>
      <c r="V6" s="262"/>
      <c r="W6" s="33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</row>
    <row r="7" spans="1:36" s="32" customFormat="1" x14ac:dyDescent="0.2">
      <c r="A7" s="30" t="s">
        <v>119</v>
      </c>
      <c r="B7" s="31" t="s">
        <v>120</v>
      </c>
      <c r="C7" s="397"/>
      <c r="D7" s="260"/>
      <c r="E7" s="260"/>
      <c r="F7" s="260"/>
      <c r="G7" s="260"/>
      <c r="H7" s="261"/>
      <c r="I7" s="261"/>
      <c r="J7" s="261"/>
      <c r="K7" s="261"/>
      <c r="L7" s="261"/>
      <c r="M7" s="261"/>
      <c r="N7" s="261"/>
      <c r="O7" s="261"/>
      <c r="P7" s="274"/>
      <c r="Q7" s="253"/>
      <c r="R7" s="253"/>
      <c r="S7" s="253"/>
      <c r="T7" s="253"/>
      <c r="U7" s="253"/>
      <c r="V7" s="262"/>
      <c r="W7" s="33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</row>
    <row r="8" spans="1:36" s="32" customFormat="1" x14ac:dyDescent="0.2">
      <c r="A8" s="30" t="s">
        <v>121</v>
      </c>
      <c r="B8" s="31" t="s">
        <v>254</v>
      </c>
      <c r="C8" s="397"/>
      <c r="D8" s="260"/>
      <c r="E8" s="260"/>
      <c r="F8" s="260"/>
      <c r="G8" s="260"/>
      <c r="H8" s="261"/>
      <c r="I8" s="261"/>
      <c r="J8" s="261"/>
      <c r="K8" s="261"/>
      <c r="L8" s="261"/>
      <c r="M8" s="261"/>
      <c r="N8" s="261"/>
      <c r="O8" s="261"/>
      <c r="P8" s="274"/>
      <c r="Q8" s="253"/>
      <c r="R8" s="253"/>
      <c r="S8" s="253"/>
      <c r="T8" s="253"/>
      <c r="U8" s="253"/>
      <c r="V8" s="262"/>
      <c r="W8" s="33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</row>
    <row r="9" spans="1:36" s="32" customFormat="1" x14ac:dyDescent="0.2">
      <c r="A9" s="30" t="s">
        <v>122</v>
      </c>
      <c r="B9" s="31" t="s">
        <v>123</v>
      </c>
      <c r="C9" s="397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5"/>
      <c r="Q9" s="253"/>
      <c r="R9" s="253"/>
      <c r="S9" s="253"/>
      <c r="T9" s="253"/>
      <c r="U9" s="253"/>
      <c r="V9" s="262"/>
      <c r="W9" s="33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</row>
    <row r="10" spans="1:36" x14ac:dyDescent="0.2">
      <c r="A10" s="34"/>
    </row>
    <row r="11" spans="1:36" s="278" customFormat="1" ht="8.25" x14ac:dyDescent="0.15">
      <c r="A11" s="426" t="s">
        <v>124</v>
      </c>
      <c r="B11" s="427" t="s">
        <v>125</v>
      </c>
      <c r="C11" s="430" t="s">
        <v>126</v>
      </c>
      <c r="D11" s="429" t="s">
        <v>127</v>
      </c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 t="s">
        <v>128</v>
      </c>
      <c r="S11" s="429"/>
      <c r="T11" s="429"/>
      <c r="U11" s="429" t="s">
        <v>129</v>
      </c>
      <c r="V11" s="429"/>
      <c r="W11" s="423" t="s">
        <v>130</v>
      </c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</row>
    <row r="12" spans="1:36" s="278" customFormat="1" ht="16.5" x14ac:dyDescent="0.15">
      <c r="A12" s="426"/>
      <c r="B12" s="427"/>
      <c r="C12" s="430"/>
      <c r="D12" s="279" t="s">
        <v>256</v>
      </c>
      <c r="E12" s="279"/>
      <c r="F12" s="279"/>
      <c r="G12" s="279"/>
      <c r="H12" s="279" t="s">
        <v>257</v>
      </c>
      <c r="I12" s="279"/>
      <c r="J12" s="279"/>
      <c r="K12" s="279"/>
      <c r="L12" s="279" t="s">
        <v>258</v>
      </c>
      <c r="M12" s="279"/>
      <c r="N12" s="279"/>
      <c r="O12" s="279"/>
      <c r="P12" s="280" t="s">
        <v>259</v>
      </c>
      <c r="Q12" s="393" t="s">
        <v>131</v>
      </c>
      <c r="R12" s="362" t="s">
        <v>132</v>
      </c>
      <c r="S12" s="362" t="s">
        <v>133</v>
      </c>
      <c r="T12" s="279" t="s">
        <v>131</v>
      </c>
      <c r="U12" s="279" t="s">
        <v>134</v>
      </c>
      <c r="V12" s="282" t="s">
        <v>135</v>
      </c>
      <c r="W12" s="4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</row>
    <row r="13" spans="1:36" s="290" customFormat="1" ht="8.25" x14ac:dyDescent="0.15">
      <c r="A13" s="283">
        <v>1</v>
      </c>
      <c r="B13" s="283">
        <v>2</v>
      </c>
      <c r="C13" s="284">
        <v>3</v>
      </c>
      <c r="D13" s="285" t="s">
        <v>246</v>
      </c>
      <c r="E13" s="285" t="s">
        <v>225</v>
      </c>
      <c r="F13" s="285" t="s">
        <v>226</v>
      </c>
      <c r="G13" s="285" t="s">
        <v>227</v>
      </c>
      <c r="H13" s="286" t="s">
        <v>247</v>
      </c>
      <c r="I13" s="286" t="s">
        <v>229</v>
      </c>
      <c r="J13" s="286" t="s">
        <v>230</v>
      </c>
      <c r="K13" s="286" t="s">
        <v>231</v>
      </c>
      <c r="L13" s="286" t="s">
        <v>248</v>
      </c>
      <c r="M13" s="286" t="s">
        <v>233</v>
      </c>
      <c r="N13" s="286" t="s">
        <v>234</v>
      </c>
      <c r="O13" s="286" t="s">
        <v>235</v>
      </c>
      <c r="P13" s="287" t="s">
        <v>249</v>
      </c>
      <c r="Q13" s="288" t="s">
        <v>136</v>
      </c>
      <c r="R13" s="286" t="s">
        <v>250</v>
      </c>
      <c r="S13" s="286" t="s">
        <v>251</v>
      </c>
      <c r="T13" s="288" t="s">
        <v>137</v>
      </c>
      <c r="U13" s="288" t="s">
        <v>138</v>
      </c>
      <c r="V13" s="289" t="s">
        <v>139</v>
      </c>
      <c r="W13" s="284">
        <v>14</v>
      </c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</row>
    <row r="14" spans="1:36" s="298" customFormat="1" ht="8.25" x14ac:dyDescent="0.15">
      <c r="A14" s="291"/>
      <c r="B14" s="292"/>
      <c r="C14" s="309"/>
      <c r="D14" s="293"/>
      <c r="E14" s="294"/>
      <c r="F14" s="293"/>
      <c r="G14" s="294"/>
      <c r="H14" s="380"/>
      <c r="I14" s="293"/>
      <c r="J14" s="293"/>
      <c r="K14" s="293"/>
      <c r="L14" s="293"/>
      <c r="M14" s="293"/>
      <c r="N14" s="293"/>
      <c r="O14" s="293"/>
      <c r="P14" s="295"/>
      <c r="Q14" s="293"/>
      <c r="R14" s="294"/>
      <c r="S14" s="293"/>
      <c r="T14" s="296"/>
      <c r="U14" s="296"/>
      <c r="V14" s="297"/>
      <c r="W14" s="292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</row>
    <row r="15" spans="1:36" s="305" customFormat="1" ht="8.25" x14ac:dyDescent="0.15">
      <c r="A15" s="299" t="s">
        <v>140</v>
      </c>
      <c r="B15" s="300"/>
      <c r="C15" s="398">
        <v>2000000</v>
      </c>
      <c r="D15" s="301">
        <f>+D21+D26+D42+D53+D60+D64+D65+D67</f>
        <v>918023</v>
      </c>
      <c r="E15" s="387"/>
      <c r="F15" s="301"/>
      <c r="G15" s="377"/>
      <c r="H15" s="301">
        <f>+H21+H26+H42+H53+H60+H64+H65+H67</f>
        <v>641380.57000000007</v>
      </c>
      <c r="I15" s="301"/>
      <c r="J15" s="301"/>
      <c r="K15" s="301"/>
      <c r="L15" s="301">
        <f>+L21+L26+L42+L53+L60+L64+L65+L67</f>
        <v>1206763.56</v>
      </c>
      <c r="M15" s="301"/>
      <c r="N15" s="301"/>
      <c r="O15" s="301"/>
      <c r="P15" s="301">
        <f>+P21+P26+P42+P53+P60+P64+P65+P67</f>
        <v>0</v>
      </c>
      <c r="Q15" s="301">
        <f>D15+H15+L15+P15</f>
        <v>2766167.13</v>
      </c>
      <c r="R15" s="301">
        <f>R26+R42+R53+R60+R67</f>
        <v>2575167.13</v>
      </c>
      <c r="S15" s="301">
        <f>S26+S42+S53+S60+S67</f>
        <v>161000</v>
      </c>
      <c r="T15" s="301">
        <f>R15+S15</f>
        <v>2736167.13</v>
      </c>
      <c r="U15" s="301">
        <f>Q15-C15</f>
        <v>766167.12999999989</v>
      </c>
      <c r="V15" s="303">
        <f>U15/C15</f>
        <v>0.38308356499999996</v>
      </c>
      <c r="W15" s="30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</row>
    <row r="16" spans="1:36" s="298" customFormat="1" ht="8.25" x14ac:dyDescent="0.15">
      <c r="A16" s="299"/>
      <c r="B16" s="306"/>
      <c r="C16" s="309"/>
      <c r="D16" s="296"/>
      <c r="E16" s="294"/>
      <c r="F16" s="296"/>
      <c r="G16" s="378"/>
      <c r="H16" s="293"/>
      <c r="I16" s="293"/>
      <c r="J16" s="293"/>
      <c r="K16" s="294"/>
      <c r="L16" s="293"/>
      <c r="M16" s="293"/>
      <c r="N16" s="293"/>
      <c r="O16" s="293"/>
      <c r="P16" s="293"/>
      <c r="Q16" s="296">
        <f>SUM(D16+H16+L16+P16)</f>
        <v>0</v>
      </c>
      <c r="R16" s="294"/>
      <c r="S16" s="296"/>
      <c r="T16" s="296">
        <f>SUM(R16+S16)</f>
        <v>0</v>
      </c>
      <c r="U16" s="296">
        <f>SUM(Q16-C16)</f>
        <v>0</v>
      </c>
      <c r="V16" s="307" t="e">
        <f>SUM(U16/C16)</f>
        <v>#DIV/0!</v>
      </c>
      <c r="W16" s="292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</row>
    <row r="17" spans="1:52" s="298" customFormat="1" ht="8.25" x14ac:dyDescent="0.15">
      <c r="A17" s="308" t="s">
        <v>141</v>
      </c>
      <c r="B17" s="306"/>
      <c r="C17" s="309"/>
      <c r="D17" s="296"/>
      <c r="E17" s="294"/>
      <c r="F17" s="296"/>
      <c r="G17" s="379"/>
      <c r="H17" s="296"/>
      <c r="I17" s="296"/>
      <c r="J17" s="296"/>
      <c r="K17" s="294"/>
      <c r="L17" s="296"/>
      <c r="M17" s="296"/>
      <c r="N17" s="296"/>
      <c r="O17" s="296"/>
      <c r="P17" s="296"/>
      <c r="Q17" s="296">
        <f>SUM(D17+H17+L17+P17)</f>
        <v>0</v>
      </c>
      <c r="R17" s="294"/>
      <c r="S17" s="296"/>
      <c r="T17" s="296">
        <f t="shared" ref="T17:T20" si="0">SUM(R17+S17)</f>
        <v>0</v>
      </c>
      <c r="U17" s="296">
        <f>SUM(Q17-C17)</f>
        <v>0</v>
      </c>
      <c r="V17" s="307" t="e">
        <f>SUM(U17/C17)</f>
        <v>#DIV/0!</v>
      </c>
      <c r="W17" s="292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</row>
    <row r="18" spans="1:52" s="298" customFormat="1" ht="8.25" x14ac:dyDescent="0.15">
      <c r="A18" s="291"/>
      <c r="B18" s="306"/>
      <c r="C18" s="309"/>
      <c r="D18" s="296"/>
      <c r="E18" s="294"/>
      <c r="F18" s="296"/>
      <c r="G18" s="379"/>
      <c r="H18" s="296"/>
      <c r="I18" s="296"/>
      <c r="J18" s="296"/>
      <c r="K18" s="294"/>
      <c r="L18" s="296"/>
      <c r="M18" s="296"/>
      <c r="N18" s="296"/>
      <c r="O18" s="296"/>
      <c r="P18" s="296"/>
      <c r="Q18" s="296">
        <f>SUM(D18+H18+L18+P18)</f>
        <v>0</v>
      </c>
      <c r="R18" s="294"/>
      <c r="S18" s="296"/>
      <c r="T18" s="296">
        <f t="shared" si="0"/>
        <v>0</v>
      </c>
      <c r="U18" s="296">
        <f>SUM(Q18-C18)</f>
        <v>0</v>
      </c>
      <c r="V18" s="307" t="e">
        <f>SUM(U18/C18)</f>
        <v>#DIV/0!</v>
      </c>
      <c r="W18" s="292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</row>
    <row r="19" spans="1:52" s="298" customFormat="1" ht="8.25" x14ac:dyDescent="0.15">
      <c r="A19" s="308" t="s">
        <v>142</v>
      </c>
      <c r="B19" s="306"/>
      <c r="C19" s="309"/>
      <c r="D19" s="296"/>
      <c r="E19" s="294"/>
      <c r="F19" s="296"/>
      <c r="G19" s="379"/>
      <c r="H19" s="296"/>
      <c r="I19" s="296"/>
      <c r="J19" s="296"/>
      <c r="K19" s="294"/>
      <c r="L19" s="296"/>
      <c r="M19" s="296"/>
      <c r="N19" s="296"/>
      <c r="O19" s="296"/>
      <c r="P19" s="296"/>
      <c r="Q19" s="296">
        <f>SUM(D19+H19+L19+P19)</f>
        <v>0</v>
      </c>
      <c r="R19" s="294"/>
      <c r="S19" s="296"/>
      <c r="T19" s="296">
        <f t="shared" si="0"/>
        <v>0</v>
      </c>
      <c r="U19" s="296">
        <f>SUM(Q19-C19)</f>
        <v>0</v>
      </c>
      <c r="V19" s="307" t="e">
        <f>SUM(U19/C19)</f>
        <v>#DIV/0!</v>
      </c>
      <c r="W19" s="292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</row>
    <row r="20" spans="1:52" s="298" customFormat="1" ht="8.25" x14ac:dyDescent="0.15">
      <c r="A20" s="308"/>
      <c r="B20" s="306"/>
      <c r="C20" s="309"/>
      <c r="D20" s="296"/>
      <c r="E20" s="294"/>
      <c r="F20" s="296"/>
      <c r="G20" s="379"/>
      <c r="H20" s="296"/>
      <c r="I20" s="296"/>
      <c r="J20" s="296"/>
      <c r="K20" s="294"/>
      <c r="L20" s="296"/>
      <c r="M20" s="296"/>
      <c r="N20" s="296"/>
      <c r="O20" s="296"/>
      <c r="P20" s="296"/>
      <c r="Q20" s="296">
        <f>SUM(D20+H20+L20+P20)</f>
        <v>0</v>
      </c>
      <c r="R20" s="294"/>
      <c r="S20" s="296"/>
      <c r="T20" s="296">
        <f t="shared" si="0"/>
        <v>0</v>
      </c>
      <c r="U20" s="296">
        <f>SUM(Q20-C20)</f>
        <v>0</v>
      </c>
      <c r="V20" s="307" t="e">
        <f>SUM(U20/C20)</f>
        <v>#DIV/0!</v>
      </c>
      <c r="W20" s="309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</row>
    <row r="21" spans="1:52" s="305" customFormat="1" ht="8.25" x14ac:dyDescent="0.15">
      <c r="A21" s="310" t="s">
        <v>189</v>
      </c>
      <c r="B21" s="311" t="s">
        <v>196</v>
      </c>
      <c r="C21" s="398">
        <v>0</v>
      </c>
      <c r="D21" s="301">
        <v>0</v>
      </c>
      <c r="E21" s="387"/>
      <c r="F21" s="301"/>
      <c r="G21" s="377"/>
      <c r="H21" s="301">
        <v>0</v>
      </c>
      <c r="I21" s="301"/>
      <c r="J21" s="301"/>
      <c r="K21" s="377"/>
      <c r="L21" s="301">
        <v>0</v>
      </c>
      <c r="M21" s="301"/>
      <c r="N21" s="301"/>
      <c r="O21" s="301"/>
      <c r="P21" s="301">
        <v>0</v>
      </c>
      <c r="Q21" s="301">
        <f>D21+H21+L21+P21</f>
        <v>0</v>
      </c>
      <c r="R21" s="301">
        <f>SUM(Q21)</f>
        <v>0</v>
      </c>
      <c r="S21" s="301"/>
      <c r="T21" s="301">
        <f>R21+S21</f>
        <v>0</v>
      </c>
      <c r="U21" s="301">
        <f>+Q21-C21</f>
        <v>0</v>
      </c>
      <c r="V21" s="301" t="e">
        <f>U21/C21</f>
        <v>#DIV/0!</v>
      </c>
      <c r="W21" s="312"/>
      <c r="X21" s="401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</row>
    <row r="22" spans="1:52" s="298" customFormat="1" ht="8.25" x14ac:dyDescent="0.15">
      <c r="A22" s="314" t="s">
        <v>143</v>
      </c>
      <c r="B22" s="306"/>
      <c r="C22" s="309"/>
      <c r="D22" s="296"/>
      <c r="E22" s="294"/>
      <c r="F22" s="296"/>
      <c r="G22" s="378"/>
      <c r="H22" s="296"/>
      <c r="I22" s="296"/>
      <c r="J22" s="296"/>
      <c r="K22" s="294"/>
      <c r="L22" s="296"/>
      <c r="M22" s="296"/>
      <c r="N22" s="296"/>
      <c r="O22" s="296"/>
      <c r="P22" s="296"/>
      <c r="Q22" s="296">
        <f>SUM(D22+H22+L22+P22)</f>
        <v>0</v>
      </c>
      <c r="R22" s="296">
        <f>SUM(Q22)</f>
        <v>0</v>
      </c>
      <c r="S22" s="296"/>
      <c r="T22" s="296">
        <f>R22+S22</f>
        <v>0</v>
      </c>
      <c r="U22" s="296">
        <f>SUM(Q22-C22)</f>
        <v>0</v>
      </c>
      <c r="V22" s="297"/>
      <c r="W22" s="315"/>
      <c r="X22" s="401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</row>
    <row r="23" spans="1:52" s="298" customFormat="1" ht="8.25" x14ac:dyDescent="0.15">
      <c r="A23" s="316"/>
      <c r="B23" s="306"/>
      <c r="C23" s="309"/>
      <c r="D23" s="296"/>
      <c r="E23" s="294"/>
      <c r="F23" s="296"/>
      <c r="G23" s="379"/>
      <c r="H23" s="296"/>
      <c r="I23" s="296"/>
      <c r="J23" s="296"/>
      <c r="K23" s="294"/>
      <c r="L23" s="296"/>
      <c r="M23" s="296"/>
      <c r="N23" s="296"/>
      <c r="O23" s="296"/>
      <c r="P23" s="296"/>
      <c r="Q23" s="296">
        <f>SUM(D23+H23+L23+P23)</f>
        <v>0</v>
      </c>
      <c r="R23" s="296">
        <f t="shared" ref="R23:R25" si="1">SUM(Q23)</f>
        <v>0</v>
      </c>
      <c r="S23" s="296"/>
      <c r="T23" s="296">
        <f>R23+S23</f>
        <v>0</v>
      </c>
      <c r="U23" s="296">
        <f>SUM(Q23-C23)</f>
        <v>0</v>
      </c>
      <c r="V23" s="297"/>
      <c r="W23" s="309"/>
      <c r="X23" s="401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</row>
    <row r="24" spans="1:52" s="324" customFormat="1" ht="8.25" x14ac:dyDescent="0.15">
      <c r="A24" s="317" t="s">
        <v>144</v>
      </c>
      <c r="B24" s="318"/>
      <c r="C24" s="319"/>
      <c r="D24" s="320"/>
      <c r="E24" s="388"/>
      <c r="F24" s="320"/>
      <c r="G24" s="385"/>
      <c r="H24" s="320"/>
      <c r="I24" s="320"/>
      <c r="J24" s="320"/>
      <c r="K24" s="385"/>
      <c r="L24" s="320"/>
      <c r="M24" s="320"/>
      <c r="N24" s="320"/>
      <c r="O24" s="320"/>
      <c r="P24" s="320"/>
      <c r="Q24" s="296">
        <f>SUM(D24+H24+L24+P24)</f>
        <v>0</v>
      </c>
      <c r="R24" s="296">
        <f t="shared" si="1"/>
        <v>0</v>
      </c>
      <c r="S24" s="296"/>
      <c r="T24" s="296">
        <f>R24+S24</f>
        <v>0</v>
      </c>
      <c r="U24" s="296">
        <f>SUM(Q24-C24)</f>
        <v>0</v>
      </c>
      <c r="V24" s="322"/>
      <c r="W24" s="309"/>
      <c r="X24" s="401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</row>
    <row r="25" spans="1:52" s="323" customFormat="1" ht="8.25" x14ac:dyDescent="0.15">
      <c r="A25" s="325" t="s">
        <v>145</v>
      </c>
      <c r="B25" s="326"/>
      <c r="C25" s="326"/>
      <c r="D25" s="327"/>
      <c r="E25" s="389"/>
      <c r="F25" s="327"/>
      <c r="G25" s="391"/>
      <c r="H25" s="327"/>
      <c r="I25" s="327"/>
      <c r="J25" s="327"/>
      <c r="K25" s="391"/>
      <c r="L25" s="327"/>
      <c r="M25" s="327"/>
      <c r="N25" s="327"/>
      <c r="O25" s="327"/>
      <c r="P25" s="327"/>
      <c r="Q25" s="296">
        <f>SUM(D25+H25+L25+P25)</f>
        <v>0</v>
      </c>
      <c r="R25" s="296">
        <f t="shared" si="1"/>
        <v>0</v>
      </c>
      <c r="S25" s="296"/>
      <c r="T25" s="296">
        <f>R25+S25</f>
        <v>0</v>
      </c>
      <c r="U25" s="296">
        <f>SUM(Q25-C25)</f>
        <v>0</v>
      </c>
      <c r="V25" s="329"/>
      <c r="W25" s="309"/>
      <c r="X25" s="401"/>
    </row>
    <row r="26" spans="1:52" s="324" customFormat="1" ht="8.25" x14ac:dyDescent="0.15">
      <c r="A26" s="330" t="s">
        <v>20</v>
      </c>
      <c r="B26" s="331" t="s">
        <v>188</v>
      </c>
      <c r="C26" s="398">
        <f>SUM(C27:C41)</f>
        <v>1820000</v>
      </c>
      <c r="D26" s="332">
        <f>SUM(D27:D41)</f>
        <v>544570</v>
      </c>
      <c r="E26" s="390"/>
      <c r="F26" s="332"/>
      <c r="G26" s="381"/>
      <c r="H26" s="332">
        <f>SUM(H27:H41)</f>
        <v>510200</v>
      </c>
      <c r="I26" s="332"/>
      <c r="J26" s="332"/>
      <c r="K26" s="381"/>
      <c r="L26" s="332">
        <f>SUM(L27:L41)</f>
        <v>885150</v>
      </c>
      <c r="M26" s="332"/>
      <c r="N26" s="332"/>
      <c r="O26" s="332"/>
      <c r="P26" s="332">
        <f>SUM(P27:P41)</f>
        <v>0</v>
      </c>
      <c r="Q26" s="332">
        <f>SUM(D26:P26)</f>
        <v>1939920</v>
      </c>
      <c r="R26" s="332">
        <f>SUM(Q26)</f>
        <v>1939920</v>
      </c>
      <c r="S26" s="332"/>
      <c r="T26" s="332">
        <f>+R26+S26</f>
        <v>1939920</v>
      </c>
      <c r="U26" s="332">
        <f>+Q26-C26</f>
        <v>119920</v>
      </c>
      <c r="V26" s="303">
        <f>U26/C26</f>
        <v>6.5890109890109891E-2</v>
      </c>
      <c r="W26" s="319"/>
      <c r="X26" s="401"/>
    </row>
    <row r="27" spans="1:52" s="323" customFormat="1" ht="8.25" x14ac:dyDescent="0.15">
      <c r="A27" s="333" t="s">
        <v>146</v>
      </c>
      <c r="B27" s="334" t="s">
        <v>62</v>
      </c>
      <c r="C27" s="309"/>
      <c r="D27" s="335"/>
      <c r="E27" s="336"/>
      <c r="F27" s="335"/>
      <c r="G27" s="382"/>
      <c r="H27" s="336">
        <f t="shared" ref="H27" si="2">SUM(E27:G27)</f>
        <v>0</v>
      </c>
      <c r="I27" s="395"/>
      <c r="J27" s="335"/>
      <c r="K27" s="336"/>
      <c r="L27" s="395">
        <f t="shared" ref="L27" si="3">SUM(I27:K27)</f>
        <v>0</v>
      </c>
      <c r="M27" s="395"/>
      <c r="N27" s="335"/>
      <c r="O27" s="335"/>
      <c r="P27" s="395">
        <f t="shared" ref="P27" si="4">SUM(M27:O27)</f>
        <v>0</v>
      </c>
      <c r="Q27" s="296">
        <f t="shared" ref="Q27:Q28" si="5">D27+H27+L27+P27</f>
        <v>0</v>
      </c>
      <c r="R27" s="296">
        <f>SUM(Q27)</f>
        <v>0</v>
      </c>
      <c r="S27" s="296"/>
      <c r="T27" s="296"/>
      <c r="U27" s="320"/>
      <c r="V27" s="329" t="e">
        <f>U27/C27</f>
        <v>#DIV/0!</v>
      </c>
      <c r="W27" s="309"/>
      <c r="X27" s="401"/>
    </row>
    <row r="28" spans="1:52" s="323" customFormat="1" ht="8.25" x14ac:dyDescent="0.15">
      <c r="A28" s="333" t="s">
        <v>147</v>
      </c>
      <c r="B28" s="334" t="s">
        <v>65</v>
      </c>
      <c r="C28" s="309"/>
      <c r="D28" s="335"/>
      <c r="E28" s="336"/>
      <c r="F28" s="335"/>
      <c r="G28" s="383"/>
      <c r="H28" s="336">
        <f>SUM(E28:G28)</f>
        <v>0</v>
      </c>
      <c r="I28" s="335"/>
      <c r="J28" s="335"/>
      <c r="K28" s="336"/>
      <c r="L28" s="335">
        <f>SUM(I28:K28)</f>
        <v>0</v>
      </c>
      <c r="M28" s="335"/>
      <c r="N28" s="335"/>
      <c r="O28" s="335"/>
      <c r="P28" s="335">
        <f>SUM(M28:O28)</f>
        <v>0</v>
      </c>
      <c r="Q28" s="296">
        <f t="shared" si="5"/>
        <v>0</v>
      </c>
      <c r="R28" s="296">
        <f>SUM(Q28)</f>
        <v>0</v>
      </c>
      <c r="S28" s="296"/>
      <c r="T28" s="296"/>
      <c r="U28" s="320"/>
      <c r="V28" s="329" t="e">
        <f>SUM(U28/C28)</f>
        <v>#DIV/0!</v>
      </c>
      <c r="W28" s="309"/>
      <c r="X28" s="401"/>
    </row>
    <row r="29" spans="1:52" s="323" customFormat="1" ht="8.25" x14ac:dyDescent="0.15">
      <c r="A29" s="333" t="s">
        <v>148</v>
      </c>
      <c r="B29" s="334" t="s">
        <v>67</v>
      </c>
      <c r="C29" s="309">
        <v>900000</v>
      </c>
      <c r="D29" s="335">
        <v>285000</v>
      </c>
      <c r="E29" s="336">
        <v>35000</v>
      </c>
      <c r="F29" s="335">
        <v>105000</v>
      </c>
      <c r="G29" s="383">
        <v>50000</v>
      </c>
      <c r="H29" s="336">
        <f t="shared" ref="H29:H41" si="6">SUM(E29:G29)</f>
        <v>190000</v>
      </c>
      <c r="I29" s="335">
        <v>140000</v>
      </c>
      <c r="J29" s="335">
        <v>190000</v>
      </c>
      <c r="K29" s="336">
        <v>180000</v>
      </c>
      <c r="L29" s="335">
        <f t="shared" ref="L29:L41" si="7">SUM(I29:K29)</f>
        <v>510000</v>
      </c>
      <c r="M29" s="335"/>
      <c r="N29" s="335"/>
      <c r="O29" s="335"/>
      <c r="P29" s="335">
        <f t="shared" ref="P29:P41" si="8">SUM(M29:O29)</f>
        <v>0</v>
      </c>
      <c r="Q29" s="296">
        <f>D29+H29+L29+P29</f>
        <v>985000</v>
      </c>
      <c r="R29" s="296">
        <f>SUM(Q29)</f>
        <v>985000</v>
      </c>
      <c r="S29" s="296"/>
      <c r="T29" s="296"/>
      <c r="U29" s="320"/>
      <c r="V29" s="329">
        <f t="shared" ref="V29:V42" si="9">U29/C29</f>
        <v>0</v>
      </c>
      <c r="W29" s="309"/>
      <c r="X29" s="357"/>
    </row>
    <row r="30" spans="1:52" s="323" customFormat="1" ht="8.25" x14ac:dyDescent="0.15">
      <c r="A30" s="333" t="s">
        <v>149</v>
      </c>
      <c r="B30" s="334" t="s">
        <v>69</v>
      </c>
      <c r="C30" s="309"/>
      <c r="D30" s="335"/>
      <c r="E30" s="336"/>
      <c r="F30" s="335"/>
      <c r="G30" s="383"/>
      <c r="H30" s="336">
        <f t="shared" si="6"/>
        <v>0</v>
      </c>
      <c r="I30" s="335"/>
      <c r="J30" s="335"/>
      <c r="K30" s="336"/>
      <c r="L30" s="335">
        <f t="shared" si="7"/>
        <v>0</v>
      </c>
      <c r="M30" s="335"/>
      <c r="N30" s="335"/>
      <c r="O30" s="335"/>
      <c r="P30" s="335">
        <f t="shared" si="8"/>
        <v>0</v>
      </c>
      <c r="Q30" s="296">
        <f t="shared" ref="Q30:Q41" si="10">D30+H30+L30+P30</f>
        <v>0</v>
      </c>
      <c r="R30" s="296">
        <f t="shared" ref="R30:R41" si="11">SUM(Q30)</f>
        <v>0</v>
      </c>
      <c r="S30" s="296"/>
      <c r="T30" s="296"/>
      <c r="U30" s="320"/>
      <c r="V30" s="329" t="e">
        <f t="shared" si="9"/>
        <v>#DIV/0!</v>
      </c>
      <c r="W30" s="309"/>
      <c r="X30" s="357"/>
    </row>
    <row r="31" spans="1:52" s="323" customFormat="1" ht="8.25" x14ac:dyDescent="0.15">
      <c r="A31" s="333" t="s">
        <v>150</v>
      </c>
      <c r="B31" s="334" t="s">
        <v>71</v>
      </c>
      <c r="C31" s="309">
        <v>20000</v>
      </c>
      <c r="D31" s="335"/>
      <c r="E31" s="336">
        <v>6000</v>
      </c>
      <c r="F31" s="335">
        <v>2000</v>
      </c>
      <c r="G31" s="383">
        <v>2000</v>
      </c>
      <c r="H31" s="336">
        <f t="shared" si="6"/>
        <v>10000</v>
      </c>
      <c r="I31" s="335"/>
      <c r="J31" s="335"/>
      <c r="K31" s="336">
        <v>4000</v>
      </c>
      <c r="L31" s="335">
        <f t="shared" si="7"/>
        <v>4000</v>
      </c>
      <c r="M31" s="335"/>
      <c r="N31" s="335"/>
      <c r="O31" s="335"/>
      <c r="P31" s="335">
        <f t="shared" si="8"/>
        <v>0</v>
      </c>
      <c r="Q31" s="296">
        <f t="shared" si="10"/>
        <v>14000</v>
      </c>
      <c r="R31" s="296">
        <f t="shared" si="11"/>
        <v>14000</v>
      </c>
      <c r="S31" s="296"/>
      <c r="T31" s="296"/>
      <c r="U31" s="320"/>
      <c r="V31" s="329">
        <f t="shared" si="9"/>
        <v>0</v>
      </c>
      <c r="W31" s="309"/>
      <c r="X31" s="357"/>
    </row>
    <row r="32" spans="1:52" s="323" customFormat="1" ht="8.25" x14ac:dyDescent="0.15">
      <c r="A32" s="333" t="s">
        <v>151</v>
      </c>
      <c r="B32" s="334" t="s">
        <v>74</v>
      </c>
      <c r="C32" s="309"/>
      <c r="D32" s="335"/>
      <c r="E32" s="336"/>
      <c r="F32" s="335"/>
      <c r="G32" s="383"/>
      <c r="H32" s="336">
        <f t="shared" si="6"/>
        <v>0</v>
      </c>
      <c r="I32" s="335"/>
      <c r="J32" s="335"/>
      <c r="K32" s="336"/>
      <c r="L32" s="335">
        <f t="shared" si="7"/>
        <v>0</v>
      </c>
      <c r="M32" s="335"/>
      <c r="N32" s="335"/>
      <c r="O32" s="335"/>
      <c r="P32" s="335">
        <f t="shared" si="8"/>
        <v>0</v>
      </c>
      <c r="Q32" s="296">
        <f t="shared" si="10"/>
        <v>0</v>
      </c>
      <c r="R32" s="296">
        <f t="shared" si="11"/>
        <v>0</v>
      </c>
      <c r="S32" s="296"/>
      <c r="T32" s="296"/>
      <c r="U32" s="320"/>
      <c r="V32" s="329" t="e">
        <f t="shared" si="9"/>
        <v>#DIV/0!</v>
      </c>
      <c r="W32" s="309"/>
      <c r="X32" s="357"/>
    </row>
    <row r="33" spans="1:24" s="323" customFormat="1" ht="8.25" x14ac:dyDescent="0.15">
      <c r="A33" s="333" t="s">
        <v>152</v>
      </c>
      <c r="B33" s="334" t="s">
        <v>76</v>
      </c>
      <c r="C33" s="309"/>
      <c r="D33" s="335">
        <v>5000</v>
      </c>
      <c r="E33" s="336">
        <v>5000</v>
      </c>
      <c r="F33" s="335">
        <v>10000</v>
      </c>
      <c r="G33" s="383">
        <v>10000</v>
      </c>
      <c r="H33" s="336">
        <f t="shared" si="6"/>
        <v>25000</v>
      </c>
      <c r="I33" s="335">
        <v>5000</v>
      </c>
      <c r="J33" s="335"/>
      <c r="K33" s="336"/>
      <c r="L33" s="335">
        <f t="shared" si="7"/>
        <v>5000</v>
      </c>
      <c r="M33" s="335"/>
      <c r="N33" s="335"/>
      <c r="O33" s="335"/>
      <c r="P33" s="335">
        <f t="shared" si="8"/>
        <v>0</v>
      </c>
      <c r="Q33" s="296">
        <f t="shared" si="10"/>
        <v>35000</v>
      </c>
      <c r="R33" s="296">
        <f t="shared" si="11"/>
        <v>35000</v>
      </c>
      <c r="S33" s="296"/>
      <c r="T33" s="296"/>
      <c r="U33" s="320"/>
      <c r="V33" s="329" t="e">
        <f t="shared" si="9"/>
        <v>#DIV/0!</v>
      </c>
      <c r="W33" s="309"/>
      <c r="X33" s="357"/>
    </row>
    <row r="34" spans="1:24" s="323" customFormat="1" ht="8.25" x14ac:dyDescent="0.15">
      <c r="A34" s="333" t="s">
        <v>153</v>
      </c>
      <c r="B34" s="334" t="s">
        <v>79</v>
      </c>
      <c r="C34" s="309">
        <v>250000</v>
      </c>
      <c r="D34" s="335">
        <v>125300</v>
      </c>
      <c r="E34" s="336">
        <v>60000</v>
      </c>
      <c r="F34" s="335">
        <v>70000</v>
      </c>
      <c r="G34" s="383">
        <v>22800</v>
      </c>
      <c r="H34" s="336">
        <f t="shared" si="6"/>
        <v>152800</v>
      </c>
      <c r="I34" s="335">
        <v>40000</v>
      </c>
      <c r="J34" s="335">
        <v>45000</v>
      </c>
      <c r="K34" s="336">
        <v>68000</v>
      </c>
      <c r="L34" s="335">
        <f t="shared" si="7"/>
        <v>153000</v>
      </c>
      <c r="M34" s="335"/>
      <c r="N34" s="335"/>
      <c r="O34" s="335"/>
      <c r="P34" s="335">
        <f t="shared" si="8"/>
        <v>0</v>
      </c>
      <c r="Q34" s="296">
        <f t="shared" si="10"/>
        <v>431100</v>
      </c>
      <c r="R34" s="296">
        <f t="shared" si="11"/>
        <v>431100</v>
      </c>
      <c r="S34" s="296"/>
      <c r="T34" s="296"/>
      <c r="U34" s="320"/>
      <c r="V34" s="329">
        <f t="shared" si="9"/>
        <v>0</v>
      </c>
      <c r="W34" s="309"/>
      <c r="X34" s="357"/>
    </row>
    <row r="35" spans="1:24" s="323" customFormat="1" ht="8.25" x14ac:dyDescent="0.15">
      <c r="A35" s="338" t="s">
        <v>210</v>
      </c>
      <c r="B35" s="334" t="s">
        <v>82</v>
      </c>
      <c r="C35" s="309"/>
      <c r="D35" s="335"/>
      <c r="E35" s="336"/>
      <c r="F35" s="335"/>
      <c r="G35" s="383"/>
      <c r="H35" s="336">
        <f t="shared" si="6"/>
        <v>0</v>
      </c>
      <c r="I35" s="335"/>
      <c r="J35" s="335"/>
      <c r="K35" s="336"/>
      <c r="L35" s="335">
        <f t="shared" si="7"/>
        <v>0</v>
      </c>
      <c r="M35" s="335"/>
      <c r="N35" s="335"/>
      <c r="O35" s="335"/>
      <c r="P35" s="335">
        <f t="shared" si="8"/>
        <v>0</v>
      </c>
      <c r="Q35" s="296">
        <f t="shared" si="10"/>
        <v>0</v>
      </c>
      <c r="R35" s="296">
        <f t="shared" si="11"/>
        <v>0</v>
      </c>
      <c r="S35" s="296"/>
      <c r="T35" s="296"/>
      <c r="U35" s="320"/>
      <c r="V35" s="329" t="e">
        <f t="shared" si="9"/>
        <v>#DIV/0!</v>
      </c>
      <c r="W35" s="309"/>
      <c r="X35" s="357"/>
    </row>
    <row r="36" spans="1:24" s="323" customFormat="1" ht="8.25" x14ac:dyDescent="0.15">
      <c r="A36" s="333" t="s">
        <v>211</v>
      </c>
      <c r="B36" s="334" t="s">
        <v>85</v>
      </c>
      <c r="C36" s="309"/>
      <c r="D36" s="335">
        <v>1000</v>
      </c>
      <c r="E36" s="336"/>
      <c r="F36" s="335"/>
      <c r="G36" s="383"/>
      <c r="H36" s="336">
        <f t="shared" si="6"/>
        <v>0</v>
      </c>
      <c r="I36" s="335"/>
      <c r="J36" s="335"/>
      <c r="K36" s="336"/>
      <c r="L36" s="335">
        <f t="shared" si="7"/>
        <v>0</v>
      </c>
      <c r="M36" s="335"/>
      <c r="N36" s="335"/>
      <c r="O36" s="335"/>
      <c r="P36" s="335">
        <f t="shared" si="8"/>
        <v>0</v>
      </c>
      <c r="Q36" s="296">
        <f t="shared" si="10"/>
        <v>1000</v>
      </c>
      <c r="R36" s="296">
        <f t="shared" si="11"/>
        <v>1000</v>
      </c>
      <c r="S36" s="296"/>
      <c r="T36" s="296"/>
      <c r="U36" s="320"/>
      <c r="V36" s="329" t="e">
        <f t="shared" si="9"/>
        <v>#DIV/0!</v>
      </c>
      <c r="W36" s="309"/>
      <c r="X36" s="357"/>
    </row>
    <row r="37" spans="1:24" s="323" customFormat="1" ht="8.25" x14ac:dyDescent="0.15">
      <c r="A37" s="333" t="s">
        <v>154</v>
      </c>
      <c r="B37" s="334" t="s">
        <v>87</v>
      </c>
      <c r="C37" s="309">
        <v>400000</v>
      </c>
      <c r="D37" s="335">
        <v>125400</v>
      </c>
      <c r="E37" s="336">
        <v>41800</v>
      </c>
      <c r="F37" s="335">
        <v>64000</v>
      </c>
      <c r="G37" s="383">
        <v>26000</v>
      </c>
      <c r="H37" s="336">
        <f t="shared" si="6"/>
        <v>131800</v>
      </c>
      <c r="I37" s="335">
        <v>58800</v>
      </c>
      <c r="J37" s="335">
        <v>81800</v>
      </c>
      <c r="K37" s="336">
        <v>71200</v>
      </c>
      <c r="L37" s="335">
        <f t="shared" si="7"/>
        <v>211800</v>
      </c>
      <c r="M37" s="335"/>
      <c r="N37" s="335"/>
      <c r="O37" s="335"/>
      <c r="P37" s="335">
        <f t="shared" si="8"/>
        <v>0</v>
      </c>
      <c r="Q37" s="296">
        <f t="shared" si="10"/>
        <v>469000</v>
      </c>
      <c r="R37" s="296">
        <f t="shared" si="11"/>
        <v>469000</v>
      </c>
      <c r="S37" s="296"/>
      <c r="T37" s="296"/>
      <c r="U37" s="320"/>
      <c r="V37" s="329">
        <f t="shared" si="9"/>
        <v>0</v>
      </c>
      <c r="W37" s="309"/>
      <c r="X37" s="357"/>
    </row>
    <row r="38" spans="1:24" s="323" customFormat="1" ht="8.25" x14ac:dyDescent="0.15">
      <c r="A38" s="333" t="s">
        <v>155</v>
      </c>
      <c r="B38" s="334" t="s">
        <v>88</v>
      </c>
      <c r="C38" s="309"/>
      <c r="D38" s="335"/>
      <c r="E38" s="336"/>
      <c r="F38" s="335"/>
      <c r="G38" s="383"/>
      <c r="H38" s="336">
        <f t="shared" si="6"/>
        <v>0</v>
      </c>
      <c r="I38" s="335"/>
      <c r="J38" s="335"/>
      <c r="K38" s="336"/>
      <c r="L38" s="335">
        <f t="shared" si="7"/>
        <v>0</v>
      </c>
      <c r="M38" s="335"/>
      <c r="N38" s="335"/>
      <c r="O38" s="335"/>
      <c r="P38" s="335">
        <f t="shared" si="8"/>
        <v>0</v>
      </c>
      <c r="Q38" s="296">
        <f t="shared" si="10"/>
        <v>0</v>
      </c>
      <c r="R38" s="296">
        <f t="shared" si="11"/>
        <v>0</v>
      </c>
      <c r="S38" s="296"/>
      <c r="T38" s="296"/>
      <c r="U38" s="320"/>
      <c r="V38" s="329" t="e">
        <f t="shared" si="9"/>
        <v>#DIV/0!</v>
      </c>
      <c r="W38" s="309"/>
      <c r="X38" s="357"/>
    </row>
    <row r="39" spans="1:24" s="323" customFormat="1" ht="8.25" x14ac:dyDescent="0.15">
      <c r="A39" s="333" t="s">
        <v>156</v>
      </c>
      <c r="B39" s="334" t="s">
        <v>89</v>
      </c>
      <c r="C39" s="309"/>
      <c r="D39" s="335"/>
      <c r="E39" s="336"/>
      <c r="F39" s="335"/>
      <c r="G39" s="383"/>
      <c r="H39" s="336">
        <f t="shared" si="6"/>
        <v>0</v>
      </c>
      <c r="I39" s="335"/>
      <c r="J39" s="335"/>
      <c r="K39" s="336"/>
      <c r="L39" s="335">
        <f t="shared" si="7"/>
        <v>0</v>
      </c>
      <c r="M39" s="335"/>
      <c r="N39" s="335"/>
      <c r="O39" s="335"/>
      <c r="P39" s="335">
        <f t="shared" si="8"/>
        <v>0</v>
      </c>
      <c r="Q39" s="296">
        <f t="shared" si="10"/>
        <v>0</v>
      </c>
      <c r="R39" s="296">
        <f t="shared" si="11"/>
        <v>0</v>
      </c>
      <c r="S39" s="296"/>
      <c r="T39" s="296"/>
      <c r="U39" s="320"/>
      <c r="V39" s="329" t="e">
        <f t="shared" si="9"/>
        <v>#DIV/0!</v>
      </c>
      <c r="W39" s="309"/>
      <c r="X39" s="357"/>
    </row>
    <row r="40" spans="1:24" s="323" customFormat="1" ht="8.25" x14ac:dyDescent="0.15">
      <c r="A40" s="333" t="s">
        <v>209</v>
      </c>
      <c r="B40" s="334" t="s">
        <v>207</v>
      </c>
      <c r="C40" s="309">
        <v>56000</v>
      </c>
      <c r="D40" s="335">
        <v>2870</v>
      </c>
      <c r="E40" s="336"/>
      <c r="F40" s="335">
        <v>550</v>
      </c>
      <c r="G40" s="383">
        <v>50</v>
      </c>
      <c r="H40" s="336">
        <f t="shared" si="6"/>
        <v>600</v>
      </c>
      <c r="I40" s="335">
        <v>250</v>
      </c>
      <c r="J40" s="335">
        <v>50</v>
      </c>
      <c r="K40" s="336">
        <v>1050</v>
      </c>
      <c r="L40" s="335">
        <f t="shared" si="7"/>
        <v>1350</v>
      </c>
      <c r="M40" s="335"/>
      <c r="N40" s="335"/>
      <c r="O40" s="335"/>
      <c r="P40" s="335">
        <f t="shared" si="8"/>
        <v>0</v>
      </c>
      <c r="Q40" s="296">
        <f t="shared" si="10"/>
        <v>4820</v>
      </c>
      <c r="R40" s="296">
        <f t="shared" si="11"/>
        <v>4820</v>
      </c>
      <c r="S40" s="296"/>
      <c r="T40" s="296"/>
      <c r="U40" s="320"/>
      <c r="V40" s="329">
        <f t="shared" si="9"/>
        <v>0</v>
      </c>
      <c r="W40" s="309"/>
      <c r="X40" s="357"/>
    </row>
    <row r="41" spans="1:24" s="323" customFormat="1" ht="8.25" x14ac:dyDescent="0.15">
      <c r="A41" s="333" t="s">
        <v>157</v>
      </c>
      <c r="B41" s="334" t="s">
        <v>93</v>
      </c>
      <c r="C41" s="309">
        <v>194000</v>
      </c>
      <c r="D41" s="335">
        <v>0</v>
      </c>
      <c r="E41" s="336"/>
      <c r="F41" s="335"/>
      <c r="G41" s="383"/>
      <c r="H41" s="336">
        <f t="shared" si="6"/>
        <v>0</v>
      </c>
      <c r="I41" s="335"/>
      <c r="J41" s="335"/>
      <c r="K41" s="336"/>
      <c r="L41" s="335">
        <f t="shared" si="7"/>
        <v>0</v>
      </c>
      <c r="M41" s="335"/>
      <c r="N41" s="335"/>
      <c r="O41" s="335"/>
      <c r="P41" s="335">
        <f t="shared" si="8"/>
        <v>0</v>
      </c>
      <c r="Q41" s="296">
        <f t="shared" si="10"/>
        <v>0</v>
      </c>
      <c r="R41" s="296">
        <f t="shared" si="11"/>
        <v>0</v>
      </c>
      <c r="S41" s="296"/>
      <c r="T41" s="296"/>
      <c r="U41" s="320"/>
      <c r="V41" s="329">
        <f t="shared" si="9"/>
        <v>0</v>
      </c>
      <c r="W41" s="309"/>
      <c r="X41" s="357"/>
    </row>
    <row r="42" spans="1:24" s="324" customFormat="1" ht="8.25" x14ac:dyDescent="0.15">
      <c r="A42" s="339" t="s">
        <v>34</v>
      </c>
      <c r="B42" s="331" t="s">
        <v>187</v>
      </c>
      <c r="C42" s="398">
        <f>SUM(C43:C52)</f>
        <v>180000</v>
      </c>
      <c r="D42" s="332">
        <f>SUM(D43:D52)</f>
        <v>313180</v>
      </c>
      <c r="E42" s="390"/>
      <c r="F42" s="332"/>
      <c r="G42" s="381"/>
      <c r="H42" s="340">
        <f>SUM(H43:H52)</f>
        <v>24000</v>
      </c>
      <c r="I42" s="340">
        <f>SUM(I43:I52)</f>
        <v>6000</v>
      </c>
      <c r="J42" s="332"/>
      <c r="K42" s="340"/>
      <c r="L42" s="332">
        <f>SUM(L43:L52)</f>
        <v>101240</v>
      </c>
      <c r="M42" s="340"/>
      <c r="N42" s="332"/>
      <c r="O42" s="332"/>
      <c r="P42" s="332">
        <f>SUM(P43:P52)</f>
        <v>0</v>
      </c>
      <c r="Q42" s="332">
        <f>SUM(D42+H42+L42+P42)</f>
        <v>438420</v>
      </c>
      <c r="R42" s="332">
        <f>SUM(R43:R52)</f>
        <v>408420</v>
      </c>
      <c r="S42" s="332"/>
      <c r="T42" s="332">
        <f>+R42+S42</f>
        <v>408420</v>
      </c>
      <c r="U42" s="332">
        <f>+Q42-C42</f>
        <v>258420</v>
      </c>
      <c r="V42" s="303">
        <f t="shared" si="9"/>
        <v>1.4356666666666666</v>
      </c>
      <c r="W42" s="319"/>
      <c r="X42" s="357"/>
    </row>
    <row r="43" spans="1:24" s="323" customFormat="1" ht="8.25" x14ac:dyDescent="0.15">
      <c r="A43" s="333" t="s">
        <v>158</v>
      </c>
      <c r="B43" s="334" t="s">
        <v>64</v>
      </c>
      <c r="C43" s="309"/>
      <c r="D43" s="335"/>
      <c r="E43" s="336"/>
      <c r="F43" s="335"/>
      <c r="G43" s="383"/>
      <c r="H43" s="336">
        <f t="shared" ref="H43:H52" si="12">SUM(E43:G43)</f>
        <v>0</v>
      </c>
      <c r="I43" s="335"/>
      <c r="J43" s="335"/>
      <c r="K43" s="336"/>
      <c r="L43" s="335">
        <f t="shared" ref="L43:L52" si="13">SUM(I43:K43)</f>
        <v>0</v>
      </c>
      <c r="M43" s="335"/>
      <c r="N43" s="335"/>
      <c r="O43" s="335"/>
      <c r="P43" s="335">
        <f t="shared" ref="P43:P52" si="14">SUM(M43:O43)</f>
        <v>0</v>
      </c>
      <c r="Q43" s="296">
        <f t="shared" ref="Q43:Q63" si="15">D43+H43+L43+P43</f>
        <v>0</v>
      </c>
      <c r="R43" s="296">
        <f>SUM(Q43)</f>
        <v>0</v>
      </c>
      <c r="S43" s="296"/>
      <c r="T43" s="296"/>
      <c r="U43" s="320"/>
      <c r="V43" s="327">
        <f>U43-C43</f>
        <v>0</v>
      </c>
      <c r="W43" s="309"/>
      <c r="X43" s="357"/>
    </row>
    <row r="44" spans="1:24" s="323" customFormat="1" ht="8.25" x14ac:dyDescent="0.15">
      <c r="A44" s="333" t="s">
        <v>159</v>
      </c>
      <c r="B44" s="334" t="s">
        <v>66</v>
      </c>
      <c r="C44" s="309"/>
      <c r="D44" s="335"/>
      <c r="E44" s="336"/>
      <c r="F44" s="335"/>
      <c r="G44" s="383"/>
      <c r="H44" s="336">
        <f t="shared" si="12"/>
        <v>0</v>
      </c>
      <c r="I44" s="335"/>
      <c r="J44" s="335"/>
      <c r="K44" s="336"/>
      <c r="L44" s="335">
        <f t="shared" si="13"/>
        <v>0</v>
      </c>
      <c r="M44" s="335"/>
      <c r="N44" s="335"/>
      <c r="O44" s="335"/>
      <c r="P44" s="335">
        <f t="shared" si="14"/>
        <v>0</v>
      </c>
      <c r="Q44" s="296">
        <f t="shared" si="15"/>
        <v>0</v>
      </c>
      <c r="R44" s="296">
        <f t="shared" ref="R44:R51" si="16">SUM(Q44)</f>
        <v>0</v>
      </c>
      <c r="S44" s="296"/>
      <c r="T44" s="296"/>
      <c r="U44" s="320"/>
      <c r="V44" s="327">
        <f>U44-C44</f>
        <v>0</v>
      </c>
      <c r="W44" s="309"/>
      <c r="X44" s="357"/>
    </row>
    <row r="45" spans="1:24" s="323" customFormat="1" ht="8.25" x14ac:dyDescent="0.15">
      <c r="A45" s="333" t="s">
        <v>160</v>
      </c>
      <c r="B45" s="334" t="s">
        <v>68</v>
      </c>
      <c r="C45" s="309"/>
      <c r="D45" s="335"/>
      <c r="E45" s="336"/>
      <c r="F45" s="335"/>
      <c r="G45" s="383"/>
      <c r="H45" s="336">
        <f t="shared" si="12"/>
        <v>0</v>
      </c>
      <c r="I45" s="335"/>
      <c r="J45" s="335"/>
      <c r="K45" s="336"/>
      <c r="L45" s="335">
        <f t="shared" si="13"/>
        <v>0</v>
      </c>
      <c r="M45" s="335"/>
      <c r="N45" s="335"/>
      <c r="O45" s="335"/>
      <c r="P45" s="335">
        <f t="shared" si="14"/>
        <v>0</v>
      </c>
      <c r="Q45" s="296">
        <f t="shared" si="15"/>
        <v>0</v>
      </c>
      <c r="R45" s="296">
        <f t="shared" si="16"/>
        <v>0</v>
      </c>
      <c r="S45" s="296"/>
      <c r="T45" s="296"/>
      <c r="U45" s="320"/>
      <c r="V45" s="327">
        <f>U45-C45</f>
        <v>0</v>
      </c>
      <c r="W45" s="309"/>
      <c r="X45" s="357"/>
    </row>
    <row r="46" spans="1:24" s="323" customFormat="1" ht="8.25" x14ac:dyDescent="0.15">
      <c r="A46" s="333" t="s">
        <v>8</v>
      </c>
      <c r="B46" s="334" t="s">
        <v>70</v>
      </c>
      <c r="C46" s="309"/>
      <c r="D46" s="335"/>
      <c r="E46" s="336"/>
      <c r="F46" s="335"/>
      <c r="G46" s="383"/>
      <c r="H46" s="336">
        <f t="shared" si="12"/>
        <v>0</v>
      </c>
      <c r="I46" s="335"/>
      <c r="J46" s="335"/>
      <c r="K46" s="336"/>
      <c r="L46" s="335">
        <f t="shared" si="13"/>
        <v>0</v>
      </c>
      <c r="M46" s="335"/>
      <c r="N46" s="335"/>
      <c r="O46" s="335"/>
      <c r="P46" s="335">
        <f t="shared" si="14"/>
        <v>0</v>
      </c>
      <c r="Q46" s="296">
        <f t="shared" si="15"/>
        <v>0</v>
      </c>
      <c r="R46" s="296">
        <f t="shared" si="16"/>
        <v>0</v>
      </c>
      <c r="S46" s="296"/>
      <c r="T46" s="296"/>
      <c r="U46" s="320"/>
      <c r="V46" s="327">
        <f>U46-C46</f>
        <v>0</v>
      </c>
      <c r="W46" s="309"/>
      <c r="X46" s="357"/>
    </row>
    <row r="47" spans="1:24" s="323" customFormat="1" ht="8.25" x14ac:dyDescent="0.15">
      <c r="A47" s="333" t="s">
        <v>161</v>
      </c>
      <c r="B47" s="334" t="s">
        <v>73</v>
      </c>
      <c r="C47" s="309"/>
      <c r="D47" s="335">
        <v>259180</v>
      </c>
      <c r="E47" s="336"/>
      <c r="F47" s="335"/>
      <c r="G47" s="383"/>
      <c r="H47" s="336">
        <f t="shared" si="12"/>
        <v>0</v>
      </c>
      <c r="I47" s="335"/>
      <c r="J47" s="335"/>
      <c r="K47" s="336">
        <v>35240</v>
      </c>
      <c r="L47" s="335">
        <f t="shared" si="13"/>
        <v>35240</v>
      </c>
      <c r="M47" s="335"/>
      <c r="N47" s="335"/>
      <c r="O47" s="335"/>
      <c r="P47" s="335">
        <f t="shared" si="14"/>
        <v>0</v>
      </c>
      <c r="Q47" s="296">
        <f t="shared" si="15"/>
        <v>294420</v>
      </c>
      <c r="R47" s="296">
        <f>SUM(Q47)</f>
        <v>294420</v>
      </c>
      <c r="S47" s="296"/>
      <c r="T47" s="296"/>
      <c r="U47" s="320"/>
      <c r="V47" s="327">
        <f>U47-C47</f>
        <v>0</v>
      </c>
      <c r="W47" s="309"/>
      <c r="X47" s="357"/>
    </row>
    <row r="48" spans="1:24" s="323" customFormat="1" ht="8.25" x14ac:dyDescent="0.15">
      <c r="A48" s="333" t="s">
        <v>162</v>
      </c>
      <c r="B48" s="334" t="s">
        <v>75</v>
      </c>
      <c r="C48" s="309">
        <v>180000</v>
      </c>
      <c r="D48" s="335">
        <v>54000</v>
      </c>
      <c r="E48" s="336">
        <v>6000</v>
      </c>
      <c r="F48" s="335">
        <v>6000</v>
      </c>
      <c r="G48" s="383">
        <v>12000</v>
      </c>
      <c r="H48" s="336">
        <f t="shared" si="12"/>
        <v>24000</v>
      </c>
      <c r="I48" s="335">
        <v>6000</v>
      </c>
      <c r="J48" s="335">
        <v>12000</v>
      </c>
      <c r="K48" s="336">
        <v>18000</v>
      </c>
      <c r="L48" s="335">
        <f t="shared" si="13"/>
        <v>36000</v>
      </c>
      <c r="M48" s="335"/>
      <c r="N48" s="335"/>
      <c r="O48" s="335"/>
      <c r="P48" s="335">
        <f t="shared" si="14"/>
        <v>0</v>
      </c>
      <c r="Q48" s="296">
        <f t="shared" si="15"/>
        <v>114000</v>
      </c>
      <c r="R48" s="296">
        <f t="shared" si="16"/>
        <v>114000</v>
      </c>
      <c r="S48" s="296"/>
      <c r="T48" s="296"/>
      <c r="U48" s="320"/>
      <c r="V48" s="327">
        <f>U4/-C48</f>
        <v>0</v>
      </c>
      <c r="W48" s="309"/>
      <c r="X48" s="357"/>
    </row>
    <row r="49" spans="1:24" s="323" customFormat="1" ht="8.25" x14ac:dyDescent="0.15">
      <c r="A49" s="333" t="s">
        <v>163</v>
      </c>
      <c r="B49" s="334" t="s">
        <v>78</v>
      </c>
      <c r="C49" s="309"/>
      <c r="D49" s="335"/>
      <c r="E49" s="336"/>
      <c r="F49" s="335"/>
      <c r="G49" s="383"/>
      <c r="H49" s="336">
        <f t="shared" si="12"/>
        <v>0</v>
      </c>
      <c r="I49" s="335"/>
      <c r="J49" s="335"/>
      <c r="K49" s="336"/>
      <c r="L49" s="335">
        <f t="shared" si="13"/>
        <v>0</v>
      </c>
      <c r="M49" s="335"/>
      <c r="N49" s="335"/>
      <c r="O49" s="335"/>
      <c r="P49" s="335">
        <f t="shared" si="14"/>
        <v>0</v>
      </c>
      <c r="Q49" s="296">
        <f t="shared" si="15"/>
        <v>0</v>
      </c>
      <c r="R49" s="296">
        <f t="shared" si="16"/>
        <v>0</v>
      </c>
      <c r="S49" s="296"/>
      <c r="T49" s="296"/>
      <c r="U49" s="320"/>
      <c r="V49" s="327">
        <f>U49-C49</f>
        <v>0</v>
      </c>
      <c r="W49" s="309"/>
      <c r="X49" s="357"/>
    </row>
    <row r="50" spans="1:24" s="323" customFormat="1" ht="8.25" x14ac:dyDescent="0.15">
      <c r="A50" s="333" t="s">
        <v>164</v>
      </c>
      <c r="B50" s="334" t="s">
        <v>81</v>
      </c>
      <c r="C50" s="309"/>
      <c r="D50" s="335"/>
      <c r="E50" s="336"/>
      <c r="F50" s="335"/>
      <c r="G50" s="383"/>
      <c r="H50" s="336">
        <f t="shared" si="12"/>
        <v>0</v>
      </c>
      <c r="I50" s="335"/>
      <c r="J50" s="335"/>
      <c r="K50" s="336"/>
      <c r="L50" s="335">
        <f t="shared" si="13"/>
        <v>0</v>
      </c>
      <c r="M50" s="335"/>
      <c r="N50" s="335"/>
      <c r="O50" s="335"/>
      <c r="P50" s="335">
        <f t="shared" si="14"/>
        <v>0</v>
      </c>
      <c r="Q50" s="296">
        <f t="shared" si="15"/>
        <v>0</v>
      </c>
      <c r="R50" s="296">
        <f t="shared" si="16"/>
        <v>0</v>
      </c>
      <c r="S50" s="296"/>
      <c r="T50" s="296"/>
      <c r="U50" s="320"/>
      <c r="V50" s="327">
        <f>U50-C50</f>
        <v>0</v>
      </c>
      <c r="W50" s="309"/>
      <c r="X50" s="357"/>
    </row>
    <row r="51" spans="1:24" s="323" customFormat="1" ht="8.25" x14ac:dyDescent="0.15">
      <c r="A51" s="333" t="s">
        <v>165</v>
      </c>
      <c r="B51" s="334" t="s">
        <v>83</v>
      </c>
      <c r="C51" s="309"/>
      <c r="D51" s="335"/>
      <c r="E51" s="336"/>
      <c r="F51" s="335"/>
      <c r="G51" s="383"/>
      <c r="H51" s="336">
        <f t="shared" si="12"/>
        <v>0</v>
      </c>
      <c r="I51" s="335"/>
      <c r="J51" s="335"/>
      <c r="K51" s="336"/>
      <c r="L51" s="335">
        <f t="shared" si="13"/>
        <v>0</v>
      </c>
      <c r="M51" s="335"/>
      <c r="N51" s="335"/>
      <c r="O51" s="335"/>
      <c r="P51" s="335">
        <f t="shared" si="14"/>
        <v>0</v>
      </c>
      <c r="Q51" s="296">
        <f t="shared" si="15"/>
        <v>0</v>
      </c>
      <c r="R51" s="296">
        <f t="shared" si="16"/>
        <v>0</v>
      </c>
      <c r="S51" s="296"/>
      <c r="T51" s="296"/>
      <c r="U51" s="320"/>
      <c r="V51" s="327">
        <f>U51-C51</f>
        <v>0</v>
      </c>
      <c r="W51" s="309"/>
      <c r="X51" s="357"/>
    </row>
    <row r="52" spans="1:24" s="323" customFormat="1" ht="8.25" x14ac:dyDescent="0.15">
      <c r="A52" s="333" t="s">
        <v>166</v>
      </c>
      <c r="B52" s="334" t="s">
        <v>86</v>
      </c>
      <c r="C52" s="309"/>
      <c r="D52" s="335"/>
      <c r="E52" s="336"/>
      <c r="F52" s="335"/>
      <c r="G52" s="384"/>
      <c r="H52" s="336">
        <f t="shared" si="12"/>
        <v>0</v>
      </c>
      <c r="I52" s="335"/>
      <c r="J52" s="335"/>
      <c r="K52" s="336">
        <v>30000</v>
      </c>
      <c r="L52" s="335">
        <f t="shared" si="13"/>
        <v>30000</v>
      </c>
      <c r="M52" s="335"/>
      <c r="N52" s="335"/>
      <c r="O52" s="335"/>
      <c r="P52" s="335">
        <f t="shared" si="14"/>
        <v>0</v>
      </c>
      <c r="Q52" s="296">
        <f t="shared" si="15"/>
        <v>30000</v>
      </c>
      <c r="R52" s="296"/>
      <c r="S52" s="296"/>
      <c r="T52" s="296"/>
      <c r="U52" s="320"/>
      <c r="V52" s="327">
        <f>U52-C52</f>
        <v>0</v>
      </c>
      <c r="W52" s="309"/>
      <c r="X52" s="357"/>
    </row>
    <row r="53" spans="1:24" s="324" customFormat="1" ht="8.25" x14ac:dyDescent="0.15">
      <c r="A53" s="339" t="s">
        <v>9</v>
      </c>
      <c r="B53" s="331" t="s">
        <v>190</v>
      </c>
      <c r="C53" s="398">
        <f>SUM(C54:C59)</f>
        <v>0</v>
      </c>
      <c r="D53" s="332">
        <f>SUM(D54:D59)</f>
        <v>1415</v>
      </c>
      <c r="E53" s="390"/>
      <c r="F53" s="332"/>
      <c r="G53" s="381"/>
      <c r="H53" s="390">
        <f>SUM(H54:H59)</f>
        <v>1795</v>
      </c>
      <c r="I53" s="390">
        <f>SUM(I54:I59)</f>
        <v>0</v>
      </c>
      <c r="J53" s="332"/>
      <c r="K53" s="340"/>
      <c r="L53" s="332">
        <f>SUM(L54:L59)</f>
        <v>411</v>
      </c>
      <c r="M53" s="390"/>
      <c r="N53" s="332"/>
      <c r="O53" s="332"/>
      <c r="P53" s="332">
        <f>SUM(P54:P59)</f>
        <v>0</v>
      </c>
      <c r="Q53" s="332">
        <f>SUM(D53+H53+L53+P53)</f>
        <v>3621</v>
      </c>
      <c r="R53" s="332">
        <f>SUM(Q53)</f>
        <v>3621</v>
      </c>
      <c r="S53" s="332"/>
      <c r="T53" s="332">
        <f t="shared" ref="T53:T62" si="17">R53+S53</f>
        <v>3621</v>
      </c>
      <c r="U53" s="332">
        <f>+Q53-C53</f>
        <v>3621</v>
      </c>
      <c r="V53" s="301" t="e">
        <f>SUM(U53/C53)</f>
        <v>#DIV/0!</v>
      </c>
      <c r="W53" s="319"/>
      <c r="X53" s="357"/>
    </row>
    <row r="54" spans="1:24" s="323" customFormat="1" ht="8.25" x14ac:dyDescent="0.15">
      <c r="A54" s="333" t="s">
        <v>167</v>
      </c>
      <c r="B54" s="334" t="s">
        <v>91</v>
      </c>
      <c r="C54" s="309"/>
      <c r="D54" s="335"/>
      <c r="E54" s="336"/>
      <c r="F54" s="335">
        <v>1000</v>
      </c>
      <c r="G54" s="382"/>
      <c r="H54" s="336">
        <f t="shared" ref="H54:H59" si="18">SUM(E54:G54)</f>
        <v>1000</v>
      </c>
      <c r="I54" s="335"/>
      <c r="J54" s="335"/>
      <c r="K54" s="336"/>
      <c r="L54" s="335">
        <f t="shared" ref="L54:L63" si="19">SUM(I54:K54)</f>
        <v>0</v>
      </c>
      <c r="M54" s="335"/>
      <c r="N54" s="335"/>
      <c r="O54" s="335"/>
      <c r="P54" s="335">
        <f t="shared" ref="P54:P63" si="20">SUM(M54:O54)</f>
        <v>0</v>
      </c>
      <c r="Q54" s="296">
        <f t="shared" si="15"/>
        <v>1000</v>
      </c>
      <c r="R54" s="296">
        <f>SUM(Q54)</f>
        <v>1000</v>
      </c>
      <c r="S54" s="296"/>
      <c r="T54" s="296"/>
      <c r="U54" s="320"/>
      <c r="V54" s="329"/>
      <c r="W54" s="309"/>
      <c r="X54" s="357"/>
    </row>
    <row r="55" spans="1:24" s="323" customFormat="1" ht="8.25" x14ac:dyDescent="0.15">
      <c r="A55" s="333" t="s">
        <v>168</v>
      </c>
      <c r="B55" s="334" t="s">
        <v>94</v>
      </c>
      <c r="C55" s="309"/>
      <c r="D55" s="335">
        <v>1415</v>
      </c>
      <c r="E55" s="336">
        <v>447</v>
      </c>
      <c r="F55" s="335">
        <v>348</v>
      </c>
      <c r="G55" s="383"/>
      <c r="H55" s="336">
        <f t="shared" si="18"/>
        <v>795</v>
      </c>
      <c r="I55" s="335"/>
      <c r="J55" s="335">
        <v>331</v>
      </c>
      <c r="K55" s="336">
        <v>80</v>
      </c>
      <c r="L55" s="335">
        <f t="shared" si="19"/>
        <v>411</v>
      </c>
      <c r="M55" s="335"/>
      <c r="N55" s="335"/>
      <c r="O55" s="335"/>
      <c r="P55" s="335">
        <f t="shared" si="20"/>
        <v>0</v>
      </c>
      <c r="Q55" s="296">
        <f t="shared" si="15"/>
        <v>2621</v>
      </c>
      <c r="R55" s="296">
        <f t="shared" ref="R55:R59" si="21">SUM(Q55)</f>
        <v>2621</v>
      </c>
      <c r="S55" s="296"/>
      <c r="T55" s="296"/>
      <c r="U55" s="320"/>
      <c r="V55" s="329"/>
      <c r="W55" s="309"/>
      <c r="X55" s="357"/>
    </row>
    <row r="56" spans="1:24" s="323" customFormat="1" ht="8.25" x14ac:dyDescent="0.15">
      <c r="A56" s="333" t="s">
        <v>169</v>
      </c>
      <c r="B56" s="334" t="s">
        <v>95</v>
      </c>
      <c r="C56" s="309"/>
      <c r="D56" s="335"/>
      <c r="E56" s="336"/>
      <c r="F56" s="335"/>
      <c r="G56" s="383"/>
      <c r="H56" s="336">
        <f t="shared" si="18"/>
        <v>0</v>
      </c>
      <c r="I56" s="335"/>
      <c r="J56" s="335"/>
      <c r="K56" s="336"/>
      <c r="L56" s="335">
        <f t="shared" si="19"/>
        <v>0</v>
      </c>
      <c r="M56" s="335"/>
      <c r="N56" s="335"/>
      <c r="O56" s="335"/>
      <c r="P56" s="335">
        <f t="shared" si="20"/>
        <v>0</v>
      </c>
      <c r="Q56" s="296">
        <f t="shared" si="15"/>
        <v>0</v>
      </c>
      <c r="R56" s="296">
        <f t="shared" si="21"/>
        <v>0</v>
      </c>
      <c r="S56" s="296"/>
      <c r="T56" s="296"/>
      <c r="U56" s="320"/>
      <c r="V56" s="329"/>
      <c r="W56" s="309"/>
      <c r="X56" s="357"/>
    </row>
    <row r="57" spans="1:24" s="323" customFormat="1" ht="8.25" x14ac:dyDescent="0.15">
      <c r="A57" s="333" t="s">
        <v>18</v>
      </c>
      <c r="B57" s="334" t="s">
        <v>96</v>
      </c>
      <c r="C57" s="309"/>
      <c r="D57" s="335"/>
      <c r="E57" s="336"/>
      <c r="F57" s="335"/>
      <c r="G57" s="383"/>
      <c r="H57" s="336">
        <f t="shared" si="18"/>
        <v>0</v>
      </c>
      <c r="I57" s="335"/>
      <c r="J57" s="335"/>
      <c r="K57" s="336"/>
      <c r="L57" s="335">
        <f t="shared" si="19"/>
        <v>0</v>
      </c>
      <c r="M57" s="335"/>
      <c r="N57" s="335"/>
      <c r="O57" s="335"/>
      <c r="P57" s="335">
        <f t="shared" si="20"/>
        <v>0</v>
      </c>
      <c r="Q57" s="296">
        <f t="shared" si="15"/>
        <v>0</v>
      </c>
      <c r="R57" s="296">
        <f t="shared" si="21"/>
        <v>0</v>
      </c>
      <c r="S57" s="296"/>
      <c r="T57" s="296"/>
      <c r="U57" s="320"/>
      <c r="V57" s="329"/>
      <c r="W57" s="309"/>
      <c r="X57" s="357"/>
    </row>
    <row r="58" spans="1:24" s="323" customFormat="1" ht="8.25" x14ac:dyDescent="0.15">
      <c r="A58" s="333" t="s">
        <v>19</v>
      </c>
      <c r="B58" s="334" t="s">
        <v>102</v>
      </c>
      <c r="C58" s="309"/>
      <c r="D58" s="335"/>
      <c r="E58" s="336"/>
      <c r="F58" s="335"/>
      <c r="G58" s="383"/>
      <c r="H58" s="336">
        <f t="shared" si="18"/>
        <v>0</v>
      </c>
      <c r="I58" s="335"/>
      <c r="J58" s="335"/>
      <c r="K58" s="336"/>
      <c r="L58" s="335">
        <f t="shared" si="19"/>
        <v>0</v>
      </c>
      <c r="M58" s="335"/>
      <c r="N58" s="335"/>
      <c r="O58" s="335"/>
      <c r="P58" s="335">
        <f t="shared" si="20"/>
        <v>0</v>
      </c>
      <c r="Q58" s="296">
        <f t="shared" si="15"/>
        <v>0</v>
      </c>
      <c r="R58" s="296"/>
      <c r="S58" s="296"/>
      <c r="T58" s="296"/>
      <c r="U58" s="320"/>
      <c r="V58" s="329"/>
      <c r="W58" s="309"/>
      <c r="X58" s="357"/>
    </row>
    <row r="59" spans="1:24" s="323" customFormat="1" ht="8.25" x14ac:dyDescent="0.15">
      <c r="A59" s="333" t="s">
        <v>252</v>
      </c>
      <c r="B59" s="334" t="s">
        <v>253</v>
      </c>
      <c r="C59" s="309"/>
      <c r="D59" s="335"/>
      <c r="E59" s="336"/>
      <c r="F59" s="335"/>
      <c r="G59" s="383"/>
      <c r="H59" s="336">
        <f t="shared" si="18"/>
        <v>0</v>
      </c>
      <c r="I59" s="335"/>
      <c r="J59" s="335"/>
      <c r="K59" s="336"/>
      <c r="L59" s="335">
        <f t="shared" si="19"/>
        <v>0</v>
      </c>
      <c r="M59" s="335"/>
      <c r="N59" s="335"/>
      <c r="O59" s="335"/>
      <c r="P59" s="335">
        <f t="shared" si="20"/>
        <v>0</v>
      </c>
      <c r="Q59" s="296">
        <f t="shared" si="15"/>
        <v>0</v>
      </c>
      <c r="R59" s="296">
        <f t="shared" si="21"/>
        <v>0</v>
      </c>
      <c r="S59" s="296"/>
      <c r="T59" s="296"/>
      <c r="U59" s="320"/>
      <c r="V59" s="329"/>
      <c r="W59" s="309"/>
      <c r="X59" s="357"/>
    </row>
    <row r="60" spans="1:24" s="324" customFormat="1" ht="8.25" x14ac:dyDescent="0.15">
      <c r="A60" s="339" t="s">
        <v>49</v>
      </c>
      <c r="B60" s="331" t="s">
        <v>191</v>
      </c>
      <c r="C60" s="398">
        <f>SUM(C61:C63)</f>
        <v>0</v>
      </c>
      <c r="D60" s="332">
        <f>SUM(D61:D63)</f>
        <v>1500</v>
      </c>
      <c r="E60" s="390"/>
      <c r="F60" s="332"/>
      <c r="G60" s="381"/>
      <c r="H60" s="340">
        <f>SUM(H61:H63)</f>
        <v>0</v>
      </c>
      <c r="I60" s="340">
        <f>SUM(I61:I63)</f>
        <v>0</v>
      </c>
      <c r="J60" s="332"/>
      <c r="K60" s="340"/>
      <c r="L60" s="332">
        <f>SUM(L61:L63)</f>
        <v>500</v>
      </c>
      <c r="M60" s="340"/>
      <c r="N60" s="332"/>
      <c r="O60" s="332"/>
      <c r="P60" s="332">
        <f>SUM(P61:P63)</f>
        <v>0</v>
      </c>
      <c r="Q60" s="332">
        <f>SUM(D60+H60+L60+P60)</f>
        <v>2000</v>
      </c>
      <c r="R60" s="332">
        <f>SUM(Q60)</f>
        <v>2000</v>
      </c>
      <c r="S60" s="332"/>
      <c r="T60" s="332">
        <f t="shared" si="17"/>
        <v>2000</v>
      </c>
      <c r="U60" s="332">
        <f t="shared" ref="U60:U65" si="22">+Q60-C60</f>
        <v>2000</v>
      </c>
      <c r="V60" s="301" t="e">
        <f>U60/C60</f>
        <v>#DIV/0!</v>
      </c>
      <c r="W60" s="319"/>
      <c r="X60" s="357"/>
    </row>
    <row r="61" spans="1:24" s="323" customFormat="1" ht="8.25" x14ac:dyDescent="0.15">
      <c r="A61" s="333" t="s">
        <v>170</v>
      </c>
      <c r="B61" s="334" t="s">
        <v>97</v>
      </c>
      <c r="C61" s="309"/>
      <c r="D61" s="335"/>
      <c r="E61" s="336"/>
      <c r="F61" s="335"/>
      <c r="G61" s="383"/>
      <c r="H61" s="336"/>
      <c r="I61" s="335"/>
      <c r="J61" s="335"/>
      <c r="K61" s="336"/>
      <c r="L61" s="335">
        <f t="shared" si="19"/>
        <v>0</v>
      </c>
      <c r="M61" s="335"/>
      <c r="N61" s="335"/>
      <c r="O61" s="335"/>
      <c r="P61" s="335">
        <f t="shared" si="20"/>
        <v>0</v>
      </c>
      <c r="Q61" s="296">
        <f t="shared" si="15"/>
        <v>0</v>
      </c>
      <c r="R61" s="296">
        <f>SUM(Q61)</f>
        <v>0</v>
      </c>
      <c r="S61" s="296"/>
      <c r="T61" s="296">
        <f t="shared" si="17"/>
        <v>0</v>
      </c>
      <c r="U61" s="320">
        <f t="shared" si="22"/>
        <v>0</v>
      </c>
      <c r="V61" s="329"/>
      <c r="W61" s="309"/>
      <c r="X61" s="357"/>
    </row>
    <row r="62" spans="1:24" s="323" customFormat="1" ht="8.25" x14ac:dyDescent="0.15">
      <c r="A62" s="333" t="s">
        <v>171</v>
      </c>
      <c r="B62" s="334" t="s">
        <v>101</v>
      </c>
      <c r="C62" s="309"/>
      <c r="D62" s="335"/>
      <c r="E62" s="336"/>
      <c r="F62" s="335"/>
      <c r="G62" s="383"/>
      <c r="H62" s="336"/>
      <c r="I62" s="335"/>
      <c r="J62" s="335"/>
      <c r="K62" s="336"/>
      <c r="L62" s="335">
        <f t="shared" si="19"/>
        <v>0</v>
      </c>
      <c r="M62" s="335"/>
      <c r="N62" s="335"/>
      <c r="O62" s="335"/>
      <c r="P62" s="335">
        <f t="shared" si="20"/>
        <v>0</v>
      </c>
      <c r="Q62" s="296">
        <f t="shared" si="15"/>
        <v>0</v>
      </c>
      <c r="R62" s="296">
        <f>SUM(Q62)</f>
        <v>0</v>
      </c>
      <c r="S62" s="296"/>
      <c r="T62" s="296">
        <f t="shared" si="17"/>
        <v>0</v>
      </c>
      <c r="U62" s="320">
        <f t="shared" si="22"/>
        <v>0</v>
      </c>
      <c r="V62" s="329"/>
      <c r="W62" s="309"/>
      <c r="X62" s="357"/>
    </row>
    <row r="63" spans="1:24" s="323" customFormat="1" ht="8.25" x14ac:dyDescent="0.15">
      <c r="A63" s="333" t="s">
        <v>172</v>
      </c>
      <c r="B63" s="334" t="s">
        <v>104</v>
      </c>
      <c r="C63" s="309"/>
      <c r="D63" s="335">
        <v>1500</v>
      </c>
      <c r="E63" s="336"/>
      <c r="F63" s="335"/>
      <c r="G63" s="383"/>
      <c r="H63" s="336"/>
      <c r="I63" s="335"/>
      <c r="J63" s="335"/>
      <c r="K63" s="336">
        <v>500</v>
      </c>
      <c r="L63" s="335">
        <f t="shared" si="19"/>
        <v>500</v>
      </c>
      <c r="M63" s="335"/>
      <c r="N63" s="335"/>
      <c r="O63" s="335"/>
      <c r="P63" s="335">
        <f t="shared" si="20"/>
        <v>0</v>
      </c>
      <c r="Q63" s="296">
        <f t="shared" si="15"/>
        <v>2000</v>
      </c>
      <c r="R63" s="296">
        <f>SUM(Q63)</f>
        <v>2000</v>
      </c>
      <c r="S63" s="296"/>
      <c r="T63" s="296"/>
      <c r="U63" s="320"/>
      <c r="V63" s="329"/>
      <c r="W63" s="309"/>
      <c r="X63" s="357"/>
    </row>
    <row r="64" spans="1:24" s="324" customFormat="1" ht="8.25" x14ac:dyDescent="0.15">
      <c r="A64" s="339" t="s">
        <v>53</v>
      </c>
      <c r="B64" s="331" t="s">
        <v>108</v>
      </c>
      <c r="C64" s="398">
        <v>0</v>
      </c>
      <c r="D64" s="332">
        <v>0</v>
      </c>
      <c r="E64" s="340"/>
      <c r="F64" s="332"/>
      <c r="G64" s="381"/>
      <c r="H64" s="340">
        <v>0</v>
      </c>
      <c r="I64" s="332"/>
      <c r="J64" s="332"/>
      <c r="K64" s="340"/>
      <c r="L64" s="332">
        <v>0</v>
      </c>
      <c r="M64" s="332"/>
      <c r="N64" s="332"/>
      <c r="O64" s="332"/>
      <c r="P64" s="332">
        <v>0</v>
      </c>
      <c r="Q64" s="332">
        <f>SUM(D64+H64+L64+P64)</f>
        <v>0</v>
      </c>
      <c r="R64" s="332">
        <f>SUM(Q64)</f>
        <v>0</v>
      </c>
      <c r="S64" s="332"/>
      <c r="T64" s="332">
        <f>+R64+S64</f>
        <v>0</v>
      </c>
      <c r="U64" s="332">
        <f t="shared" si="22"/>
        <v>0</v>
      </c>
      <c r="V64" s="301" t="e">
        <f>U64/C64</f>
        <v>#DIV/0!</v>
      </c>
      <c r="W64" s="319"/>
      <c r="X64" s="357"/>
    </row>
    <row r="65" spans="1:24" s="324" customFormat="1" ht="8.25" x14ac:dyDescent="0.15">
      <c r="A65" s="339" t="s">
        <v>57</v>
      </c>
      <c r="B65" s="331" t="s">
        <v>110</v>
      </c>
      <c r="C65" s="398">
        <v>0</v>
      </c>
      <c r="D65" s="332">
        <v>0</v>
      </c>
      <c r="E65" s="340"/>
      <c r="F65" s="332"/>
      <c r="G65" s="381"/>
      <c r="H65" s="340">
        <v>0</v>
      </c>
      <c r="I65" s="332"/>
      <c r="J65" s="332"/>
      <c r="K65" s="340"/>
      <c r="L65" s="332">
        <v>0</v>
      </c>
      <c r="M65" s="332"/>
      <c r="N65" s="332"/>
      <c r="O65" s="332"/>
      <c r="P65" s="332">
        <v>0</v>
      </c>
      <c r="Q65" s="332">
        <f>SUM(D65+H65+L65+P65)</f>
        <v>0</v>
      </c>
      <c r="R65" s="332">
        <f t="shared" ref="R65:R66" si="23">SUM(Q65)</f>
        <v>0</v>
      </c>
      <c r="S65" s="332"/>
      <c r="T65" s="332">
        <f>+R65+S65</f>
        <v>0</v>
      </c>
      <c r="U65" s="332">
        <f t="shared" si="22"/>
        <v>0</v>
      </c>
      <c r="V65" s="301" t="e">
        <f>U65/C65</f>
        <v>#DIV/0!</v>
      </c>
      <c r="W65" s="319"/>
      <c r="X65" s="357"/>
    </row>
    <row r="66" spans="1:24" s="323" customFormat="1" ht="8.25" x14ac:dyDescent="0.15">
      <c r="A66" s="342"/>
      <c r="B66" s="326"/>
      <c r="C66" s="309"/>
      <c r="D66" s="335"/>
      <c r="E66" s="336"/>
      <c r="F66" s="335"/>
      <c r="G66" s="383"/>
      <c r="H66" s="336"/>
      <c r="I66" s="335"/>
      <c r="J66" s="335"/>
      <c r="K66" s="336"/>
      <c r="L66" s="335"/>
      <c r="M66" s="335"/>
      <c r="N66" s="335"/>
      <c r="O66" s="335"/>
      <c r="P66" s="335"/>
      <c r="Q66" s="335"/>
      <c r="R66" s="332">
        <f t="shared" si="23"/>
        <v>0</v>
      </c>
      <c r="S66" s="335"/>
      <c r="T66" s="335"/>
      <c r="U66" s="320"/>
      <c r="V66" s="329"/>
      <c r="W66" s="309"/>
      <c r="X66" s="357"/>
    </row>
    <row r="67" spans="1:24" s="324" customFormat="1" ht="8.25" x14ac:dyDescent="0.15">
      <c r="A67" s="343" t="s">
        <v>173</v>
      </c>
      <c r="B67" s="344"/>
      <c r="C67" s="398">
        <f>SUM(C68:C73)</f>
        <v>0</v>
      </c>
      <c r="D67" s="332">
        <f>SUM(D68:D74)</f>
        <v>57358</v>
      </c>
      <c r="E67" s="390"/>
      <c r="F67" s="332"/>
      <c r="G67" s="381"/>
      <c r="H67" s="390">
        <f>SUM(H68:H74)</f>
        <v>105385.57</v>
      </c>
      <c r="I67" s="390">
        <f>SUM(I68:I74)</f>
        <v>82444.94</v>
      </c>
      <c r="J67" s="332"/>
      <c r="K67" s="340"/>
      <c r="L67" s="332">
        <f>SUM(L68:L74)</f>
        <v>219462.56</v>
      </c>
      <c r="M67" s="390"/>
      <c r="N67" s="332"/>
      <c r="O67" s="332"/>
      <c r="P67" s="332">
        <f>SUM(P68:P74)</f>
        <v>0</v>
      </c>
      <c r="Q67" s="332">
        <f>SUM(D67+H67+L67+P67)</f>
        <v>382206.13</v>
      </c>
      <c r="R67" s="332">
        <f>SUM(R68:R74)</f>
        <v>221206.12999999998</v>
      </c>
      <c r="S67" s="332">
        <f>SUM(S68:S74)</f>
        <v>161000</v>
      </c>
      <c r="T67" s="332">
        <f>+R67+S67</f>
        <v>382206.13</v>
      </c>
      <c r="U67" s="332">
        <f>+Q67-C67</f>
        <v>382206.13</v>
      </c>
      <c r="V67" s="301" t="e">
        <f>U67/C67</f>
        <v>#DIV/0!</v>
      </c>
      <c r="W67" s="319"/>
      <c r="X67" s="357"/>
    </row>
    <row r="68" spans="1:24" s="323" customFormat="1" ht="8.25" x14ac:dyDescent="0.15">
      <c r="A68" s="346" t="s">
        <v>174</v>
      </c>
      <c r="B68" s="318" t="s">
        <v>192</v>
      </c>
      <c r="C68" s="309"/>
      <c r="D68" s="335"/>
      <c r="E68" s="336"/>
      <c r="F68" s="335"/>
      <c r="G68" s="383"/>
      <c r="H68" s="336">
        <f t="shared" ref="H68:H74" si="24">SUM(E68:G68)</f>
        <v>0</v>
      </c>
      <c r="I68" s="335"/>
      <c r="J68" s="335"/>
      <c r="K68" s="336"/>
      <c r="L68" s="335">
        <f t="shared" ref="L68:L74" si="25">SUM(I68:K68)</f>
        <v>0</v>
      </c>
      <c r="M68" s="335"/>
      <c r="N68" s="335"/>
      <c r="O68" s="335"/>
      <c r="P68" s="335">
        <f t="shared" ref="P68:P74" si="26">SUM(M68:O68)</f>
        <v>0</v>
      </c>
      <c r="Q68" s="335"/>
      <c r="R68" s="335">
        <f>SUM(Q68)</f>
        <v>0</v>
      </c>
      <c r="S68" s="335"/>
      <c r="T68" s="296">
        <f>R68+S68</f>
        <v>0</v>
      </c>
      <c r="U68" s="320">
        <f>+Q68-C68</f>
        <v>0</v>
      </c>
      <c r="V68" s="329"/>
      <c r="W68" s="309"/>
      <c r="X68" s="357"/>
    </row>
    <row r="69" spans="1:24" s="323" customFormat="1" ht="8.25" x14ac:dyDescent="0.15">
      <c r="A69" s="346" t="s">
        <v>265</v>
      </c>
      <c r="B69" s="318"/>
      <c r="C69" s="309"/>
      <c r="D69" s="335">
        <v>2215</v>
      </c>
      <c r="E69" s="336">
        <v>4060.57</v>
      </c>
      <c r="F69" s="335"/>
      <c r="G69" s="383"/>
      <c r="H69" s="336">
        <f t="shared" si="24"/>
        <v>4060.57</v>
      </c>
      <c r="I69" s="335">
        <v>35984.32</v>
      </c>
      <c r="J69" s="335">
        <v>72493.08</v>
      </c>
      <c r="K69" s="336">
        <f>1233.48+1524</f>
        <v>2757.48</v>
      </c>
      <c r="L69" s="335">
        <f t="shared" si="25"/>
        <v>111234.87999999999</v>
      </c>
      <c r="M69" s="335"/>
      <c r="N69" s="335"/>
      <c r="O69" s="335"/>
      <c r="P69" s="335">
        <f t="shared" si="26"/>
        <v>0</v>
      </c>
      <c r="Q69" s="296">
        <f t="shared" ref="Q69:Q74" si="27">D69+H69+L69+P69</f>
        <v>117510.44999999998</v>
      </c>
      <c r="R69" s="335">
        <f t="shared" ref="R69:R75" si="28">SUM(Q69)</f>
        <v>117510.44999999998</v>
      </c>
      <c r="S69" s="335"/>
      <c r="T69" s="296"/>
      <c r="U69" s="320"/>
      <c r="V69" s="329"/>
      <c r="W69" s="309"/>
      <c r="X69" s="357"/>
    </row>
    <row r="70" spans="1:24" s="323" customFormat="1" ht="8.25" x14ac:dyDescent="0.15">
      <c r="A70" s="346" t="s">
        <v>264</v>
      </c>
      <c r="B70" s="318"/>
      <c r="C70" s="309"/>
      <c r="D70" s="335">
        <v>1643</v>
      </c>
      <c r="E70" s="336">
        <v>10358.01</v>
      </c>
      <c r="F70" s="335">
        <v>12405</v>
      </c>
      <c r="G70" s="383"/>
      <c r="H70" s="336">
        <f t="shared" si="24"/>
        <v>22763.010000000002</v>
      </c>
      <c r="I70" s="335">
        <v>25460.62</v>
      </c>
      <c r="J70" s="335">
        <v>188</v>
      </c>
      <c r="K70" s="336">
        <v>13814.5</v>
      </c>
      <c r="L70" s="335">
        <f t="shared" si="25"/>
        <v>39463.119999999995</v>
      </c>
      <c r="M70" s="335"/>
      <c r="N70" s="335"/>
      <c r="O70" s="335"/>
      <c r="P70" s="335">
        <f t="shared" si="26"/>
        <v>0</v>
      </c>
      <c r="Q70" s="296">
        <f t="shared" si="27"/>
        <v>63869.13</v>
      </c>
      <c r="R70" s="335">
        <f t="shared" si="28"/>
        <v>63869.13</v>
      </c>
      <c r="S70" s="335"/>
      <c r="T70" s="296"/>
      <c r="U70" s="320"/>
      <c r="V70" s="329"/>
      <c r="W70" s="309"/>
      <c r="X70" s="357"/>
    </row>
    <row r="71" spans="1:24" s="323" customFormat="1" ht="8.25" x14ac:dyDescent="0.15">
      <c r="A71" s="346" t="s">
        <v>175</v>
      </c>
      <c r="B71" s="318" t="s">
        <v>194</v>
      </c>
      <c r="C71" s="309"/>
      <c r="D71" s="335"/>
      <c r="E71" s="336"/>
      <c r="F71" s="335"/>
      <c r="G71" s="383"/>
      <c r="H71" s="336">
        <f t="shared" si="24"/>
        <v>0</v>
      </c>
      <c r="I71" s="335"/>
      <c r="J71" s="335"/>
      <c r="K71" s="336"/>
      <c r="L71" s="335">
        <f t="shared" si="25"/>
        <v>0</v>
      </c>
      <c r="M71" s="335"/>
      <c r="N71" s="335"/>
      <c r="O71" s="335"/>
      <c r="P71" s="335">
        <f t="shared" si="26"/>
        <v>0</v>
      </c>
      <c r="Q71" s="296">
        <f t="shared" si="27"/>
        <v>0</v>
      </c>
      <c r="R71" s="335">
        <f t="shared" si="28"/>
        <v>0</v>
      </c>
      <c r="S71" s="335"/>
      <c r="T71" s="296">
        <f>R71+S71</f>
        <v>0</v>
      </c>
      <c r="U71" s="320">
        <f>+Q71-C71</f>
        <v>0</v>
      </c>
      <c r="V71" s="329"/>
      <c r="W71" s="309"/>
      <c r="X71" s="357"/>
    </row>
    <row r="72" spans="1:24" s="323" customFormat="1" ht="8.25" x14ac:dyDescent="0.15">
      <c r="A72" s="346" t="s">
        <v>176</v>
      </c>
      <c r="B72" s="318" t="s">
        <v>193</v>
      </c>
      <c r="C72" s="309"/>
      <c r="D72" s="335"/>
      <c r="E72" s="336"/>
      <c r="F72" s="335">
        <v>6561.99</v>
      </c>
      <c r="G72" s="383"/>
      <c r="H72" s="336">
        <f t="shared" si="24"/>
        <v>6561.99</v>
      </c>
      <c r="I72" s="335"/>
      <c r="J72" s="335">
        <v>19558.400000000001</v>
      </c>
      <c r="K72" s="336">
        <v>13706.16</v>
      </c>
      <c r="L72" s="335">
        <f t="shared" si="25"/>
        <v>33264.559999999998</v>
      </c>
      <c r="M72" s="335"/>
      <c r="N72" s="335"/>
      <c r="O72" s="335"/>
      <c r="P72" s="335">
        <f t="shared" si="26"/>
        <v>0</v>
      </c>
      <c r="Q72" s="296">
        <f t="shared" si="27"/>
        <v>39826.549999999996</v>
      </c>
      <c r="R72" s="335">
        <f t="shared" si="28"/>
        <v>39826.549999999996</v>
      </c>
      <c r="S72" s="335"/>
      <c r="T72" s="296"/>
      <c r="U72" s="320"/>
      <c r="V72" s="329"/>
      <c r="W72" s="309"/>
      <c r="X72" s="357"/>
    </row>
    <row r="73" spans="1:24" s="323" customFormat="1" ht="8.25" x14ac:dyDescent="0.15">
      <c r="A73" s="346" t="s">
        <v>177</v>
      </c>
      <c r="B73" s="318" t="s">
        <v>195</v>
      </c>
      <c r="C73" s="309"/>
      <c r="D73" s="335"/>
      <c r="E73" s="336"/>
      <c r="F73" s="335"/>
      <c r="G73" s="383"/>
      <c r="H73" s="336">
        <f t="shared" si="24"/>
        <v>0</v>
      </c>
      <c r="I73" s="335"/>
      <c r="J73" s="335"/>
      <c r="K73" s="336"/>
      <c r="L73" s="335">
        <f t="shared" si="25"/>
        <v>0</v>
      </c>
      <c r="M73" s="335"/>
      <c r="N73" s="335"/>
      <c r="O73" s="335"/>
      <c r="P73" s="335">
        <f t="shared" si="26"/>
        <v>0</v>
      </c>
      <c r="Q73" s="296">
        <f t="shared" si="27"/>
        <v>0</v>
      </c>
      <c r="R73" s="335">
        <f t="shared" si="28"/>
        <v>0</v>
      </c>
      <c r="S73" s="335"/>
      <c r="T73" s="296">
        <f>R73+S73</f>
        <v>0</v>
      </c>
      <c r="U73" s="320">
        <f>+Q73-C73</f>
        <v>0</v>
      </c>
      <c r="V73" s="329"/>
      <c r="W73" s="309"/>
      <c r="X73" s="357"/>
    </row>
    <row r="74" spans="1:24" s="323" customFormat="1" ht="8.25" x14ac:dyDescent="0.15">
      <c r="A74" s="347" t="s">
        <v>267</v>
      </c>
      <c r="B74" s="318" t="s">
        <v>268</v>
      </c>
      <c r="C74" s="309"/>
      <c r="D74" s="335">
        <v>53500</v>
      </c>
      <c r="E74" s="336">
        <v>15500</v>
      </c>
      <c r="F74" s="335">
        <v>36500</v>
      </c>
      <c r="G74" s="383">
        <v>20000</v>
      </c>
      <c r="H74" s="336">
        <f t="shared" si="24"/>
        <v>72000</v>
      </c>
      <c r="I74" s="335">
        <v>21000</v>
      </c>
      <c r="J74" s="335">
        <v>14500</v>
      </c>
      <c r="K74" s="336">
        <v>0</v>
      </c>
      <c r="L74" s="335">
        <f t="shared" si="25"/>
        <v>35500</v>
      </c>
      <c r="M74" s="335"/>
      <c r="N74" s="335"/>
      <c r="O74" s="335"/>
      <c r="P74" s="335">
        <f t="shared" si="26"/>
        <v>0</v>
      </c>
      <c r="Q74" s="296">
        <f t="shared" si="27"/>
        <v>161000</v>
      </c>
      <c r="R74" s="335"/>
      <c r="S74" s="335">
        <f>Q74</f>
        <v>161000</v>
      </c>
      <c r="T74" s="335"/>
      <c r="U74" s="320"/>
      <c r="V74" s="329"/>
      <c r="W74" s="309"/>
      <c r="X74" s="357"/>
    </row>
    <row r="75" spans="1:24" s="323" customFormat="1" ht="8.25" x14ac:dyDescent="0.15">
      <c r="A75" s="347"/>
      <c r="B75" s="326"/>
      <c r="C75" s="309"/>
      <c r="D75" s="335"/>
      <c r="E75" s="336"/>
      <c r="F75" s="335"/>
      <c r="G75" s="383"/>
      <c r="H75" s="336"/>
      <c r="I75" s="335"/>
      <c r="J75" s="335"/>
      <c r="K75" s="336"/>
      <c r="L75" s="335"/>
      <c r="M75" s="335"/>
      <c r="N75" s="335"/>
      <c r="O75" s="335"/>
      <c r="P75" s="335"/>
      <c r="Q75" s="335">
        <f>SUM(D75+H75+L75+P75)</f>
        <v>0</v>
      </c>
      <c r="R75" s="335">
        <f t="shared" si="28"/>
        <v>0</v>
      </c>
      <c r="S75" s="335"/>
      <c r="T75" s="335"/>
      <c r="U75" s="335"/>
      <c r="V75" s="329"/>
      <c r="W75" s="309"/>
      <c r="X75" s="357"/>
    </row>
    <row r="76" spans="1:24" s="324" customFormat="1" ht="8.25" hidden="1" x14ac:dyDescent="0.15">
      <c r="A76" s="348" t="s">
        <v>178</v>
      </c>
      <c r="B76" s="344"/>
      <c r="C76" s="398">
        <f>C83</f>
        <v>0</v>
      </c>
      <c r="D76" s="332">
        <f>D83</f>
        <v>0</v>
      </c>
      <c r="E76" s="390"/>
      <c r="F76" s="332"/>
      <c r="G76" s="381"/>
      <c r="H76" s="340">
        <f>H83</f>
        <v>0</v>
      </c>
      <c r="I76" s="332"/>
      <c r="J76" s="332"/>
      <c r="K76" s="340"/>
      <c r="L76" s="332">
        <f>L83</f>
        <v>0</v>
      </c>
      <c r="M76" s="332"/>
      <c r="N76" s="332"/>
      <c r="O76" s="332"/>
      <c r="P76" s="332">
        <f>P83</f>
        <v>0</v>
      </c>
      <c r="Q76" s="332">
        <f>SUM(D76:P76)</f>
        <v>0</v>
      </c>
      <c r="R76" s="332">
        <f>SUM(Q76)</f>
        <v>0</v>
      </c>
      <c r="S76" s="332"/>
      <c r="T76" s="332">
        <f>R76+S76</f>
        <v>0</v>
      </c>
      <c r="U76" s="332">
        <f>+Q76-C76</f>
        <v>0</v>
      </c>
      <c r="V76" s="301" t="e">
        <f>U76/C76</f>
        <v>#DIV/0!</v>
      </c>
      <c r="W76" s="319"/>
      <c r="X76" s="357"/>
    </row>
    <row r="77" spans="1:24" s="323" customFormat="1" ht="8.25" hidden="1" x14ac:dyDescent="0.15">
      <c r="A77" s="348" t="s">
        <v>179</v>
      </c>
      <c r="B77" s="326"/>
      <c r="C77" s="309"/>
      <c r="D77" s="335"/>
      <c r="E77" s="336"/>
      <c r="F77" s="335"/>
      <c r="G77" s="383"/>
      <c r="H77" s="336"/>
      <c r="I77" s="335"/>
      <c r="J77" s="335"/>
      <c r="K77" s="336"/>
      <c r="L77" s="335"/>
      <c r="M77" s="335"/>
      <c r="N77" s="335"/>
      <c r="O77" s="335"/>
      <c r="P77" s="335"/>
      <c r="Q77" s="335"/>
      <c r="R77" s="335">
        <f>SUM(Q77)</f>
        <v>0</v>
      </c>
      <c r="S77" s="335"/>
      <c r="T77" s="335"/>
      <c r="U77" s="335"/>
      <c r="V77" s="329"/>
      <c r="W77" s="309"/>
      <c r="X77" s="357"/>
    </row>
    <row r="78" spans="1:24" s="323" customFormat="1" ht="8.25" hidden="1" x14ac:dyDescent="0.15">
      <c r="A78" s="349"/>
      <c r="B78" s="326"/>
      <c r="C78" s="309"/>
      <c r="D78" s="335"/>
      <c r="E78" s="336"/>
      <c r="F78" s="335"/>
      <c r="G78" s="383"/>
      <c r="H78" s="336"/>
      <c r="I78" s="335"/>
      <c r="J78" s="335"/>
      <c r="K78" s="336"/>
      <c r="L78" s="335"/>
      <c r="M78" s="335"/>
      <c r="N78" s="335"/>
      <c r="O78" s="335"/>
      <c r="P78" s="335"/>
      <c r="Q78" s="335"/>
      <c r="R78" s="335">
        <f t="shared" ref="R78:R85" si="29">SUM(Q78)</f>
        <v>0</v>
      </c>
      <c r="S78" s="335"/>
      <c r="T78" s="335"/>
      <c r="U78" s="335"/>
      <c r="V78" s="329"/>
      <c r="W78" s="309"/>
      <c r="X78" s="357"/>
    </row>
    <row r="79" spans="1:24" s="323" customFormat="1" ht="8.25" hidden="1" x14ac:dyDescent="0.15">
      <c r="A79" s="350" t="s">
        <v>141</v>
      </c>
      <c r="B79" s="326"/>
      <c r="C79" s="309"/>
      <c r="D79" s="335"/>
      <c r="E79" s="336"/>
      <c r="F79" s="335"/>
      <c r="G79" s="383"/>
      <c r="H79" s="336"/>
      <c r="I79" s="335"/>
      <c r="J79" s="335"/>
      <c r="K79" s="336"/>
      <c r="L79" s="335"/>
      <c r="M79" s="335"/>
      <c r="N79" s="335"/>
      <c r="O79" s="335"/>
      <c r="P79" s="335"/>
      <c r="Q79" s="335"/>
      <c r="R79" s="335">
        <f t="shared" si="29"/>
        <v>0</v>
      </c>
      <c r="S79" s="335"/>
      <c r="T79" s="335"/>
      <c r="U79" s="335"/>
      <c r="V79" s="329"/>
      <c r="W79" s="309"/>
      <c r="X79" s="357"/>
    </row>
    <row r="80" spans="1:24" s="323" customFormat="1" ht="8.25" hidden="1" x14ac:dyDescent="0.15">
      <c r="A80" s="349"/>
      <c r="B80" s="326"/>
      <c r="C80" s="309"/>
      <c r="D80" s="335"/>
      <c r="E80" s="336"/>
      <c r="F80" s="335"/>
      <c r="G80" s="383"/>
      <c r="H80" s="336"/>
      <c r="I80" s="335"/>
      <c r="J80" s="335"/>
      <c r="K80" s="336"/>
      <c r="L80" s="335"/>
      <c r="M80" s="335"/>
      <c r="N80" s="335"/>
      <c r="O80" s="335"/>
      <c r="P80" s="335"/>
      <c r="Q80" s="335"/>
      <c r="R80" s="335">
        <f t="shared" si="29"/>
        <v>0</v>
      </c>
      <c r="S80" s="335"/>
      <c r="T80" s="335"/>
      <c r="U80" s="335"/>
      <c r="V80" s="329"/>
      <c r="W80" s="309"/>
      <c r="X80" s="357"/>
    </row>
    <row r="81" spans="1:24" s="324" customFormat="1" ht="8.25" hidden="1" x14ac:dyDescent="0.15">
      <c r="A81" s="350" t="s">
        <v>142</v>
      </c>
      <c r="B81" s="318"/>
      <c r="C81" s="319"/>
      <c r="D81" s="320"/>
      <c r="E81" s="388"/>
      <c r="F81" s="320"/>
      <c r="G81" s="385"/>
      <c r="H81" s="394"/>
      <c r="I81" s="320"/>
      <c r="J81" s="320"/>
      <c r="K81" s="394"/>
      <c r="L81" s="320"/>
      <c r="M81" s="320"/>
      <c r="N81" s="320"/>
      <c r="O81" s="320"/>
      <c r="P81" s="320"/>
      <c r="Q81" s="320"/>
      <c r="R81" s="335">
        <f t="shared" si="29"/>
        <v>0</v>
      </c>
      <c r="S81" s="320"/>
      <c r="T81" s="320"/>
      <c r="U81" s="320"/>
      <c r="V81" s="322"/>
      <c r="W81" s="319"/>
      <c r="X81" s="357"/>
    </row>
    <row r="82" spans="1:24" s="323" customFormat="1" ht="8.25" hidden="1" x14ac:dyDescent="0.15">
      <c r="A82" s="350"/>
      <c r="B82" s="326"/>
      <c r="C82" s="309"/>
      <c r="D82" s="335"/>
      <c r="E82" s="336"/>
      <c r="F82" s="335"/>
      <c r="G82" s="383"/>
      <c r="H82" s="336"/>
      <c r="I82" s="335"/>
      <c r="J82" s="335"/>
      <c r="K82" s="336"/>
      <c r="L82" s="335"/>
      <c r="M82" s="335"/>
      <c r="N82" s="335"/>
      <c r="O82" s="335"/>
      <c r="P82" s="335"/>
      <c r="Q82" s="335"/>
      <c r="R82" s="335">
        <f t="shared" si="29"/>
        <v>0</v>
      </c>
      <c r="S82" s="335"/>
      <c r="T82" s="335"/>
      <c r="U82" s="335"/>
      <c r="V82" s="329"/>
      <c r="W82" s="309"/>
      <c r="X82" s="357"/>
    </row>
    <row r="83" spans="1:24" s="324" customFormat="1" ht="8.25" hidden="1" x14ac:dyDescent="0.15">
      <c r="A83" s="343" t="s">
        <v>189</v>
      </c>
      <c r="B83" s="318" t="s">
        <v>196</v>
      </c>
      <c r="C83" s="319">
        <v>0</v>
      </c>
      <c r="D83" s="320">
        <v>0</v>
      </c>
      <c r="E83" s="388"/>
      <c r="F83" s="320"/>
      <c r="G83" s="385"/>
      <c r="H83" s="394">
        <v>0</v>
      </c>
      <c r="I83" s="320"/>
      <c r="J83" s="320"/>
      <c r="K83" s="394"/>
      <c r="L83" s="320">
        <v>0</v>
      </c>
      <c r="M83" s="320"/>
      <c r="N83" s="320"/>
      <c r="O83" s="320"/>
      <c r="P83" s="320">
        <v>0</v>
      </c>
      <c r="Q83" s="320">
        <f>SUM(D83:P83)</f>
        <v>0</v>
      </c>
      <c r="R83" s="335">
        <f t="shared" si="29"/>
        <v>0</v>
      </c>
      <c r="S83" s="320"/>
      <c r="T83" s="320">
        <f>+R83+S83</f>
        <v>0</v>
      </c>
      <c r="U83" s="320">
        <f>+Q83-C83</f>
        <v>0</v>
      </c>
      <c r="V83" s="322"/>
      <c r="W83" s="312"/>
      <c r="X83" s="357"/>
    </row>
    <row r="84" spans="1:24" s="323" customFormat="1" ht="8.25" hidden="1" x14ac:dyDescent="0.15">
      <c r="A84" s="347" t="s">
        <v>180</v>
      </c>
      <c r="B84" s="326"/>
      <c r="C84" s="309"/>
      <c r="D84" s="335"/>
      <c r="E84" s="336"/>
      <c r="F84" s="335"/>
      <c r="G84" s="383"/>
      <c r="H84" s="336"/>
      <c r="I84" s="335"/>
      <c r="J84" s="335"/>
      <c r="K84" s="336"/>
      <c r="L84" s="335"/>
      <c r="M84" s="335"/>
      <c r="N84" s="335"/>
      <c r="O84" s="335"/>
      <c r="P84" s="335"/>
      <c r="Q84" s="335"/>
      <c r="R84" s="335">
        <f t="shared" si="29"/>
        <v>0</v>
      </c>
      <c r="S84" s="335"/>
      <c r="T84" s="335"/>
      <c r="U84" s="335"/>
      <c r="V84" s="329"/>
      <c r="W84" s="309"/>
      <c r="X84" s="357"/>
    </row>
    <row r="85" spans="1:24" s="323" customFormat="1" ht="8.25" hidden="1" x14ac:dyDescent="0.15">
      <c r="A85" s="347"/>
      <c r="B85" s="326"/>
      <c r="C85" s="309"/>
      <c r="D85" s="335"/>
      <c r="E85" s="336"/>
      <c r="F85" s="335"/>
      <c r="G85" s="383"/>
      <c r="H85" s="336"/>
      <c r="I85" s="335"/>
      <c r="J85" s="335"/>
      <c r="K85" s="336"/>
      <c r="L85" s="335"/>
      <c r="M85" s="335"/>
      <c r="N85" s="335"/>
      <c r="O85" s="335"/>
      <c r="P85" s="335"/>
      <c r="Q85" s="335"/>
      <c r="R85" s="335">
        <f t="shared" si="29"/>
        <v>0</v>
      </c>
      <c r="S85" s="335"/>
      <c r="T85" s="335"/>
      <c r="U85" s="335"/>
      <c r="V85" s="329"/>
      <c r="W85" s="309"/>
      <c r="X85" s="357"/>
    </row>
    <row r="86" spans="1:24" s="324" customFormat="1" ht="8.25" hidden="1" x14ac:dyDescent="0.15">
      <c r="A86" s="348" t="s">
        <v>181</v>
      </c>
      <c r="B86" s="344"/>
      <c r="C86" s="398">
        <f>SUM(C87:C92)</f>
        <v>0</v>
      </c>
      <c r="D86" s="332">
        <f>SUM(D87:D92)</f>
        <v>0</v>
      </c>
      <c r="E86" s="390"/>
      <c r="F86" s="332"/>
      <c r="G86" s="381"/>
      <c r="H86" s="340">
        <f>SUM(H87:H92)</f>
        <v>0</v>
      </c>
      <c r="I86" s="332"/>
      <c r="J86" s="332"/>
      <c r="K86" s="340"/>
      <c r="L86" s="332">
        <f>SUM(L87:L92)</f>
        <v>0</v>
      </c>
      <c r="M86" s="332"/>
      <c r="N86" s="332"/>
      <c r="O86" s="332"/>
      <c r="P86" s="332">
        <f>SUM(P87:P92)</f>
        <v>0</v>
      </c>
      <c r="Q86" s="332">
        <f>SUM(D86:P86)</f>
        <v>0</v>
      </c>
      <c r="R86" s="332">
        <f>SUM(Q86)</f>
        <v>0</v>
      </c>
      <c r="S86" s="332"/>
      <c r="T86" s="332">
        <f>+R86+S86</f>
        <v>0</v>
      </c>
      <c r="U86" s="332">
        <f>+Q86-C86</f>
        <v>0</v>
      </c>
      <c r="V86" s="301" t="e">
        <f>U86/C86</f>
        <v>#DIV/0!</v>
      </c>
      <c r="W86" s="319"/>
      <c r="X86" s="357"/>
    </row>
    <row r="87" spans="1:24" s="323" customFormat="1" ht="8.25" hidden="1" x14ac:dyDescent="0.15">
      <c r="A87" s="351"/>
      <c r="B87" s="326"/>
      <c r="C87" s="309"/>
      <c r="D87" s="335"/>
      <c r="E87" s="336"/>
      <c r="F87" s="335"/>
      <c r="G87" s="383"/>
      <c r="H87" s="336"/>
      <c r="I87" s="335"/>
      <c r="J87" s="335"/>
      <c r="K87" s="336"/>
      <c r="L87" s="335"/>
      <c r="M87" s="335"/>
      <c r="N87" s="335"/>
      <c r="O87" s="335"/>
      <c r="P87" s="335"/>
      <c r="Q87" s="335"/>
      <c r="R87" s="335">
        <f>SUM(Q87)</f>
        <v>0</v>
      </c>
      <c r="S87" s="335"/>
      <c r="T87" s="335"/>
      <c r="U87" s="335"/>
      <c r="V87" s="329"/>
      <c r="W87" s="309"/>
      <c r="X87" s="357"/>
    </row>
    <row r="88" spans="1:24" s="323" customFormat="1" ht="8.25" hidden="1" x14ac:dyDescent="0.15">
      <c r="A88" s="351"/>
      <c r="B88" s="326"/>
      <c r="C88" s="309"/>
      <c r="D88" s="335"/>
      <c r="E88" s="336"/>
      <c r="F88" s="335"/>
      <c r="G88" s="383"/>
      <c r="H88" s="336"/>
      <c r="I88" s="335"/>
      <c r="J88" s="335"/>
      <c r="K88" s="336"/>
      <c r="L88" s="335"/>
      <c r="M88" s="335"/>
      <c r="N88" s="335"/>
      <c r="O88" s="335"/>
      <c r="P88" s="335"/>
      <c r="Q88" s="335"/>
      <c r="R88" s="335">
        <f t="shared" ref="R88:R93" si="30">SUM(Q88)</f>
        <v>0</v>
      </c>
      <c r="S88" s="335"/>
      <c r="T88" s="335"/>
      <c r="U88" s="335"/>
      <c r="V88" s="329"/>
      <c r="W88" s="309"/>
      <c r="X88" s="357"/>
    </row>
    <row r="89" spans="1:24" s="323" customFormat="1" ht="8.25" hidden="1" x14ac:dyDescent="0.15">
      <c r="A89" s="351" t="s">
        <v>182</v>
      </c>
      <c r="B89" s="326"/>
      <c r="C89" s="309"/>
      <c r="D89" s="335"/>
      <c r="E89" s="336"/>
      <c r="F89" s="335"/>
      <c r="G89" s="383"/>
      <c r="H89" s="336"/>
      <c r="I89" s="335"/>
      <c r="J89" s="335"/>
      <c r="K89" s="336"/>
      <c r="L89" s="335"/>
      <c r="M89" s="335"/>
      <c r="N89" s="335"/>
      <c r="O89" s="335"/>
      <c r="P89" s="335"/>
      <c r="Q89" s="335"/>
      <c r="R89" s="335">
        <f t="shared" si="30"/>
        <v>0</v>
      </c>
      <c r="S89" s="335"/>
      <c r="T89" s="335"/>
      <c r="U89" s="335"/>
      <c r="V89" s="329"/>
      <c r="W89" s="309"/>
      <c r="X89" s="357"/>
    </row>
    <row r="90" spans="1:24" s="323" customFormat="1" ht="8.25" hidden="1" x14ac:dyDescent="0.15">
      <c r="A90" s="351" t="s">
        <v>183</v>
      </c>
      <c r="B90" s="326"/>
      <c r="C90" s="309"/>
      <c r="D90" s="335"/>
      <c r="E90" s="336"/>
      <c r="F90" s="335"/>
      <c r="G90" s="383"/>
      <c r="H90" s="336"/>
      <c r="I90" s="335"/>
      <c r="J90" s="335"/>
      <c r="K90" s="336"/>
      <c r="L90" s="335"/>
      <c r="M90" s="335"/>
      <c r="N90" s="335"/>
      <c r="O90" s="335"/>
      <c r="P90" s="335"/>
      <c r="Q90" s="335"/>
      <c r="R90" s="335">
        <f t="shared" si="30"/>
        <v>0</v>
      </c>
      <c r="S90" s="335"/>
      <c r="T90" s="335"/>
      <c r="U90" s="335"/>
      <c r="V90" s="329"/>
      <c r="W90" s="309"/>
      <c r="X90" s="357"/>
    </row>
    <row r="91" spans="1:24" s="323" customFormat="1" ht="8.25" hidden="1" x14ac:dyDescent="0.15">
      <c r="A91" s="351" t="s">
        <v>184</v>
      </c>
      <c r="B91" s="326" t="s">
        <v>111</v>
      </c>
      <c r="C91" s="309"/>
      <c r="D91" s="335"/>
      <c r="E91" s="336"/>
      <c r="F91" s="335"/>
      <c r="G91" s="383"/>
      <c r="H91" s="336"/>
      <c r="I91" s="335"/>
      <c r="J91" s="335"/>
      <c r="K91" s="336"/>
      <c r="L91" s="335"/>
      <c r="M91" s="335"/>
      <c r="N91" s="335"/>
      <c r="O91" s="335"/>
      <c r="P91" s="335"/>
      <c r="Q91" s="335"/>
      <c r="R91" s="335">
        <f t="shared" si="30"/>
        <v>0</v>
      </c>
      <c r="S91" s="335"/>
      <c r="T91" s="335"/>
      <c r="U91" s="335"/>
      <c r="V91" s="329"/>
      <c r="W91" s="309"/>
      <c r="X91" s="357"/>
    </row>
    <row r="92" spans="1:24" s="323" customFormat="1" ht="8.25" hidden="1" x14ac:dyDescent="0.15">
      <c r="A92" s="351"/>
      <c r="B92" s="326"/>
      <c r="C92" s="309"/>
      <c r="D92" s="335"/>
      <c r="E92" s="336"/>
      <c r="F92" s="335"/>
      <c r="G92" s="383"/>
      <c r="H92" s="336"/>
      <c r="I92" s="335"/>
      <c r="J92" s="335"/>
      <c r="K92" s="336"/>
      <c r="L92" s="335"/>
      <c r="M92" s="335"/>
      <c r="N92" s="335"/>
      <c r="O92" s="335"/>
      <c r="P92" s="335"/>
      <c r="Q92" s="335"/>
      <c r="R92" s="335">
        <f t="shared" si="30"/>
        <v>0</v>
      </c>
      <c r="S92" s="335"/>
      <c r="T92" s="335"/>
      <c r="U92" s="335"/>
      <c r="V92" s="329"/>
      <c r="W92" s="309"/>
      <c r="X92" s="357"/>
    </row>
    <row r="93" spans="1:24" s="323" customFormat="1" ht="8.25" hidden="1" x14ac:dyDescent="0.15">
      <c r="A93" s="351"/>
      <c r="B93" s="326"/>
      <c r="C93" s="309"/>
      <c r="D93" s="335"/>
      <c r="E93" s="336"/>
      <c r="F93" s="335"/>
      <c r="G93" s="383"/>
      <c r="H93" s="336"/>
      <c r="I93" s="335"/>
      <c r="J93" s="335"/>
      <c r="K93" s="336"/>
      <c r="L93" s="335"/>
      <c r="M93" s="335"/>
      <c r="N93" s="335"/>
      <c r="O93" s="335"/>
      <c r="P93" s="335"/>
      <c r="Q93" s="335"/>
      <c r="R93" s="335">
        <f t="shared" si="30"/>
        <v>0</v>
      </c>
      <c r="S93" s="335"/>
      <c r="T93" s="335"/>
      <c r="U93" s="335"/>
      <c r="V93" s="329"/>
      <c r="W93" s="309"/>
      <c r="X93" s="357"/>
    </row>
    <row r="94" spans="1:24" s="324" customFormat="1" ht="8.25" hidden="1" x14ac:dyDescent="0.15">
      <c r="A94" s="348" t="s">
        <v>185</v>
      </c>
      <c r="B94" s="344"/>
      <c r="C94" s="398"/>
      <c r="D94" s="332">
        <f t="shared" ref="D94:S94" si="31">SUM(D95:D98)</f>
        <v>0</v>
      </c>
      <c r="E94" s="390"/>
      <c r="F94" s="332"/>
      <c r="G94" s="381"/>
      <c r="H94" s="340">
        <f t="shared" si="31"/>
        <v>0</v>
      </c>
      <c r="I94" s="332"/>
      <c r="J94" s="332"/>
      <c r="K94" s="340"/>
      <c r="L94" s="332">
        <f t="shared" ref="L94" si="32">SUM(L95:L98)</f>
        <v>0</v>
      </c>
      <c r="M94" s="332"/>
      <c r="N94" s="332"/>
      <c r="O94" s="332"/>
      <c r="P94" s="332">
        <f t="shared" ref="P94" si="33">SUM(P95:P98)</f>
        <v>0</v>
      </c>
      <c r="Q94" s="332">
        <f t="shared" si="31"/>
        <v>0</v>
      </c>
      <c r="R94" s="332">
        <f>SUM(R95:R98)</f>
        <v>0</v>
      </c>
      <c r="S94" s="332">
        <f t="shared" si="31"/>
        <v>0</v>
      </c>
      <c r="T94" s="332">
        <f>+R94+S94</f>
        <v>0</v>
      </c>
      <c r="U94" s="332">
        <f>+Q94-C94</f>
        <v>0</v>
      </c>
      <c r="V94" s="303" t="e">
        <f>U94/C94</f>
        <v>#DIV/0!</v>
      </c>
      <c r="W94" s="319"/>
      <c r="X94" s="357"/>
    </row>
    <row r="95" spans="1:24" s="323" customFormat="1" ht="8.25" hidden="1" x14ac:dyDescent="0.15">
      <c r="A95" s="347"/>
      <c r="B95" s="326"/>
      <c r="C95" s="309"/>
      <c r="D95" s="335"/>
      <c r="E95" s="336"/>
      <c r="F95" s="335"/>
      <c r="G95" s="383"/>
      <c r="H95" s="336">
        <f t="shared" ref="H95:H98" si="34">SUM(E95:G95)</f>
        <v>0</v>
      </c>
      <c r="I95" s="335"/>
      <c r="J95" s="335"/>
      <c r="K95" s="336"/>
      <c r="L95" s="335">
        <f t="shared" ref="L95:L98" si="35">SUM(I95:K95)</f>
        <v>0</v>
      </c>
      <c r="M95" s="335"/>
      <c r="N95" s="335"/>
      <c r="O95" s="335"/>
      <c r="P95" s="335">
        <f t="shared" ref="P95:P98" si="36">SUM(M95:O95)</f>
        <v>0</v>
      </c>
      <c r="Q95" s="296">
        <f t="shared" ref="Q95:Q97" si="37">D95+H95+L95+P95</f>
        <v>0</v>
      </c>
      <c r="R95" s="335">
        <f>SUM(Q95)</f>
        <v>0</v>
      </c>
      <c r="S95" s="335"/>
      <c r="T95" s="335">
        <f>SUM(R95)</f>
        <v>0</v>
      </c>
      <c r="U95" s="335">
        <f>T95</f>
        <v>0</v>
      </c>
      <c r="V95" s="329"/>
      <c r="W95" s="309"/>
      <c r="X95" s="357"/>
    </row>
    <row r="96" spans="1:24" s="323" customFormat="1" ht="8.25" hidden="1" x14ac:dyDescent="0.15">
      <c r="A96" s="347"/>
      <c r="B96" s="326"/>
      <c r="C96" s="309"/>
      <c r="D96" s="335"/>
      <c r="E96" s="336"/>
      <c r="F96" s="335"/>
      <c r="G96" s="383"/>
      <c r="H96" s="336"/>
      <c r="I96" s="335"/>
      <c r="J96" s="335"/>
      <c r="K96" s="336"/>
      <c r="L96" s="335"/>
      <c r="M96" s="335"/>
      <c r="N96" s="335"/>
      <c r="O96" s="335"/>
      <c r="P96" s="335"/>
      <c r="Q96" s="296">
        <f>D96+H96+L96+P96</f>
        <v>0</v>
      </c>
      <c r="R96" s="335"/>
      <c r="S96" s="335">
        <f>Q96</f>
        <v>0</v>
      </c>
      <c r="T96" s="335"/>
      <c r="U96" s="335"/>
      <c r="V96" s="329"/>
      <c r="W96" s="309"/>
      <c r="X96" s="357"/>
    </row>
    <row r="97" spans="1:24" s="323" customFormat="1" ht="8.25" x14ac:dyDescent="0.15">
      <c r="A97" s="347"/>
      <c r="B97" s="326"/>
      <c r="C97" s="309"/>
      <c r="D97" s="335"/>
      <c r="E97" s="336"/>
      <c r="F97" s="335"/>
      <c r="G97" s="383"/>
      <c r="H97" s="336">
        <f t="shared" si="34"/>
        <v>0</v>
      </c>
      <c r="I97" s="335"/>
      <c r="J97" s="335"/>
      <c r="K97" s="336"/>
      <c r="L97" s="335">
        <f t="shared" si="35"/>
        <v>0</v>
      </c>
      <c r="M97" s="335"/>
      <c r="N97" s="335"/>
      <c r="O97" s="335"/>
      <c r="P97" s="335">
        <f t="shared" si="36"/>
        <v>0</v>
      </c>
      <c r="Q97" s="296">
        <f t="shared" si="37"/>
        <v>0</v>
      </c>
      <c r="R97" s="335"/>
      <c r="S97" s="335"/>
      <c r="T97" s="335"/>
      <c r="U97" s="335"/>
      <c r="V97" s="329"/>
      <c r="W97" s="309"/>
      <c r="X97" s="357"/>
    </row>
    <row r="98" spans="1:24" s="323" customFormat="1" ht="8.25" x14ac:dyDescent="0.15">
      <c r="A98" s="347"/>
      <c r="B98" s="326"/>
      <c r="C98" s="309"/>
      <c r="D98" s="335"/>
      <c r="E98" s="336"/>
      <c r="F98" s="392"/>
      <c r="G98" s="383"/>
      <c r="H98" s="336">
        <f t="shared" si="34"/>
        <v>0</v>
      </c>
      <c r="I98" s="392"/>
      <c r="J98" s="392"/>
      <c r="K98" s="336"/>
      <c r="L98" s="392">
        <f t="shared" si="35"/>
        <v>0</v>
      </c>
      <c r="M98" s="392"/>
      <c r="N98" s="392"/>
      <c r="O98" s="392"/>
      <c r="P98" s="392">
        <f t="shared" si="36"/>
        <v>0</v>
      </c>
      <c r="Q98" s="335">
        <f>SUM(D98:P98)</f>
        <v>0</v>
      </c>
      <c r="R98" s="335"/>
      <c r="S98" s="335"/>
      <c r="T98" s="335"/>
      <c r="U98" s="335"/>
      <c r="V98" s="329"/>
      <c r="W98" s="309"/>
      <c r="X98" s="357"/>
    </row>
    <row r="99" spans="1:24" s="357" customFormat="1" ht="9" thickBot="1" x14ac:dyDescent="0.2">
      <c r="A99" s="352" t="s">
        <v>131</v>
      </c>
      <c r="B99" s="353"/>
      <c r="C99" s="353">
        <f>C15+C76+C86+C94</f>
        <v>2000000</v>
      </c>
      <c r="D99" s="354">
        <f>D15+D76+D86+D94</f>
        <v>918023</v>
      </c>
      <c r="E99" s="354"/>
      <c r="F99" s="354"/>
      <c r="G99" s="354"/>
      <c r="H99" s="386">
        <f t="shared" ref="H99:U99" si="38">H15+H76+H86+H94</f>
        <v>641380.57000000007</v>
      </c>
      <c r="I99" s="386">
        <f t="shared" si="38"/>
        <v>0</v>
      </c>
      <c r="J99" s="386"/>
      <c r="K99" s="386"/>
      <c r="L99" s="386">
        <f t="shared" ref="L99:M99" si="39">L15+L76+L86+L94</f>
        <v>1206763.56</v>
      </c>
      <c r="M99" s="386">
        <f t="shared" si="39"/>
        <v>0</v>
      </c>
      <c r="N99" s="386"/>
      <c r="O99" s="386"/>
      <c r="P99" s="386">
        <f t="shared" ref="P99" si="40">P15+P76+P86+P94</f>
        <v>0</v>
      </c>
      <c r="Q99" s="354">
        <f t="shared" si="38"/>
        <v>2766167.13</v>
      </c>
      <c r="R99" s="354">
        <f>R15+R76+R86+R94</f>
        <v>2575167.13</v>
      </c>
      <c r="S99" s="354">
        <f t="shared" si="38"/>
        <v>161000</v>
      </c>
      <c r="T99" s="354">
        <f t="shared" si="38"/>
        <v>2736167.13</v>
      </c>
      <c r="U99" s="354">
        <f t="shared" si="38"/>
        <v>766167.12999999989</v>
      </c>
      <c r="V99" s="356">
        <f>U99/C99</f>
        <v>0.38308356499999996</v>
      </c>
      <c r="W99" s="353"/>
    </row>
    <row r="100" spans="1:24" s="323" customFormat="1" ht="9" thickTop="1" x14ac:dyDescent="0.15">
      <c r="C100" s="358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61"/>
      <c r="W100" s="358"/>
    </row>
    <row r="101" spans="1:24" s="37" customFormat="1" x14ac:dyDescent="0.2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>
        <f>Q99-T99</f>
        <v>30000</v>
      </c>
      <c r="U101" s="38"/>
      <c r="V101" s="265"/>
      <c r="W101" s="38"/>
    </row>
    <row r="102" spans="1:24" s="37" customFormat="1" x14ac:dyDescent="0.2">
      <c r="B102" s="266" t="s">
        <v>17</v>
      </c>
      <c r="C102" s="38"/>
      <c r="D102" s="255"/>
      <c r="E102" s="255"/>
      <c r="F102" s="255"/>
      <c r="G102" s="255"/>
      <c r="H102" s="255"/>
      <c r="I102" s="255"/>
      <c r="J102" s="255"/>
      <c r="K102" s="255"/>
      <c r="M102" s="255"/>
      <c r="N102" s="255"/>
      <c r="O102" s="255"/>
      <c r="P102" s="255"/>
      <c r="Q102" s="255"/>
      <c r="R102" s="255"/>
      <c r="S102" s="267" t="s">
        <v>186</v>
      </c>
      <c r="U102" s="255"/>
      <c r="V102" s="265"/>
      <c r="W102" s="38"/>
    </row>
    <row r="103" spans="1:24" s="37" customFormat="1" x14ac:dyDescent="0.2">
      <c r="B103" s="255"/>
      <c r="C103" s="38"/>
      <c r="D103" s="255"/>
      <c r="E103" s="255"/>
      <c r="F103" s="255"/>
      <c r="G103" s="255"/>
      <c r="H103" s="255"/>
      <c r="I103" s="255"/>
      <c r="J103" s="255"/>
      <c r="K103" s="255"/>
      <c r="M103" s="255"/>
      <c r="N103" s="255"/>
      <c r="O103" s="255"/>
      <c r="P103" s="255"/>
      <c r="Q103" s="255"/>
      <c r="R103" s="255"/>
      <c r="S103" s="264"/>
      <c r="U103" s="255"/>
      <c r="V103" s="265"/>
      <c r="W103" s="38"/>
    </row>
    <row r="104" spans="1:24" s="37" customFormat="1" x14ac:dyDescent="0.2">
      <c r="B104" s="255"/>
      <c r="C104" s="38"/>
      <c r="D104" s="255"/>
      <c r="E104" s="255"/>
      <c r="F104" s="255"/>
      <c r="G104" s="255"/>
      <c r="H104" s="255"/>
      <c r="I104" s="255"/>
      <c r="J104" s="255"/>
      <c r="K104" s="255"/>
      <c r="M104" s="255"/>
      <c r="N104" s="255"/>
      <c r="O104" s="255"/>
      <c r="P104" s="255"/>
      <c r="Q104" s="255"/>
      <c r="R104" s="255"/>
      <c r="S104" s="264"/>
      <c r="U104" s="255"/>
      <c r="V104" s="265"/>
      <c r="W104" s="38"/>
    </row>
    <row r="105" spans="1:24" s="161" customFormat="1" x14ac:dyDescent="0.2">
      <c r="B105" s="375" t="s">
        <v>201</v>
      </c>
      <c r="C105" s="160"/>
      <c r="D105" s="256"/>
      <c r="E105" s="256"/>
      <c r="F105" s="256"/>
      <c r="G105" s="256"/>
      <c r="H105" s="256"/>
      <c r="I105" s="256"/>
      <c r="J105" s="256"/>
      <c r="K105" s="256"/>
      <c r="M105" s="256"/>
      <c r="N105" s="256"/>
      <c r="O105" s="256"/>
      <c r="P105" s="256"/>
      <c r="Q105" s="256"/>
      <c r="R105" s="256"/>
      <c r="S105" s="268" t="s">
        <v>205</v>
      </c>
      <c r="U105" s="256"/>
      <c r="V105" s="269"/>
      <c r="W105" s="160"/>
    </row>
    <row r="106" spans="1:24" s="39" customFormat="1" x14ac:dyDescent="0.2">
      <c r="B106" s="376" t="s">
        <v>255</v>
      </c>
      <c r="C106" s="38"/>
      <c r="D106" s="255"/>
      <c r="E106" s="255"/>
      <c r="F106" s="255"/>
      <c r="G106" s="255"/>
      <c r="H106" s="255"/>
      <c r="I106" s="255"/>
      <c r="J106" s="255"/>
      <c r="K106" s="255"/>
      <c r="M106" s="255"/>
      <c r="N106" s="255"/>
      <c r="O106" s="255"/>
      <c r="P106" s="255"/>
      <c r="Q106" s="255"/>
      <c r="R106" s="255"/>
      <c r="S106" s="271" t="s">
        <v>218</v>
      </c>
      <c r="U106" s="270"/>
      <c r="V106" s="265"/>
      <c r="W106" s="40"/>
    </row>
    <row r="107" spans="1:24" s="37" customFormat="1" x14ac:dyDescent="0.2">
      <c r="C107" s="38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65"/>
      <c r="W107" s="38"/>
    </row>
    <row r="108" spans="1:24" s="37" customFormat="1" x14ac:dyDescent="0.2">
      <c r="C108" s="38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65"/>
      <c r="W108" s="38"/>
    </row>
    <row r="109" spans="1:24" s="37" customFormat="1" x14ac:dyDescent="0.2">
      <c r="C109" s="38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65"/>
      <c r="W109" s="38"/>
    </row>
    <row r="110" spans="1:24" s="37" customFormat="1" x14ac:dyDescent="0.2">
      <c r="C110" s="38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65"/>
      <c r="W110" s="38"/>
    </row>
    <row r="111" spans="1:24" s="37" customFormat="1" x14ac:dyDescent="0.2">
      <c r="C111" s="38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65"/>
      <c r="W111" s="38"/>
    </row>
    <row r="112" spans="1:24" s="37" customFormat="1" x14ac:dyDescent="0.2">
      <c r="C112" s="38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65"/>
      <c r="W112" s="38"/>
    </row>
    <row r="113" spans="3:23" s="37" customFormat="1" x14ac:dyDescent="0.2">
      <c r="C113" s="38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65"/>
      <c r="W113" s="38"/>
    </row>
    <row r="114" spans="3:23" s="37" customFormat="1" x14ac:dyDescent="0.2">
      <c r="C114" s="38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65"/>
      <c r="W114" s="38"/>
    </row>
    <row r="115" spans="3:23" s="37" customFormat="1" x14ac:dyDescent="0.2">
      <c r="C115" s="38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65"/>
      <c r="W115" s="38"/>
    </row>
    <row r="116" spans="3:23" s="37" customFormat="1" x14ac:dyDescent="0.2">
      <c r="C116" s="38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65"/>
      <c r="W116" s="38"/>
    </row>
    <row r="117" spans="3:23" s="37" customFormat="1" x14ac:dyDescent="0.2">
      <c r="C117" s="38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65"/>
      <c r="W117" s="38"/>
    </row>
    <row r="118" spans="3:23" s="37" customFormat="1" x14ac:dyDescent="0.2">
      <c r="C118" s="38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65"/>
      <c r="W118" s="38"/>
    </row>
    <row r="119" spans="3:23" s="37" customFormat="1" x14ac:dyDescent="0.2">
      <c r="C119" s="38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65"/>
      <c r="W119" s="38"/>
    </row>
    <row r="120" spans="3:23" s="37" customFormat="1" x14ac:dyDescent="0.2">
      <c r="C120" s="38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65"/>
      <c r="W120" s="38"/>
    </row>
    <row r="121" spans="3:23" s="37" customFormat="1" x14ac:dyDescent="0.2">
      <c r="C121" s="38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65"/>
      <c r="W121" s="38"/>
    </row>
    <row r="122" spans="3:23" s="37" customFormat="1" x14ac:dyDescent="0.2">
      <c r="C122" s="38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65"/>
      <c r="W122" s="38"/>
    </row>
    <row r="123" spans="3:23" s="37" customFormat="1" x14ac:dyDescent="0.2">
      <c r="C123" s="38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65"/>
      <c r="W123" s="38"/>
    </row>
    <row r="124" spans="3:23" s="37" customFormat="1" x14ac:dyDescent="0.2">
      <c r="C124" s="38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65"/>
      <c r="W124" s="38"/>
    </row>
    <row r="125" spans="3:23" s="37" customFormat="1" x14ac:dyDescent="0.2">
      <c r="C125" s="38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65"/>
      <c r="W125" s="38"/>
    </row>
    <row r="126" spans="3:23" s="37" customFormat="1" x14ac:dyDescent="0.2">
      <c r="C126" s="38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65"/>
      <c r="W126" s="38"/>
    </row>
    <row r="127" spans="3:23" s="37" customFormat="1" x14ac:dyDescent="0.2">
      <c r="C127" s="38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65"/>
      <c r="W127" s="38"/>
    </row>
    <row r="128" spans="3:23" s="37" customFormat="1" x14ac:dyDescent="0.2">
      <c r="C128" s="38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65"/>
      <c r="W128" s="38"/>
    </row>
    <row r="129" spans="3:23" s="37" customFormat="1" x14ac:dyDescent="0.2">
      <c r="C129" s="38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65"/>
      <c r="W129" s="38"/>
    </row>
    <row r="130" spans="3:23" s="37" customFormat="1" x14ac:dyDescent="0.2">
      <c r="C130" s="38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65"/>
      <c r="W130" s="38"/>
    </row>
    <row r="131" spans="3:23" s="37" customFormat="1" x14ac:dyDescent="0.2">
      <c r="C131" s="38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65"/>
      <c r="W131" s="38"/>
    </row>
    <row r="132" spans="3:23" s="37" customFormat="1" x14ac:dyDescent="0.2">
      <c r="C132" s="38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76"/>
      <c r="Q132" s="255"/>
      <c r="R132" s="255"/>
      <c r="S132" s="255"/>
      <c r="T132" s="255"/>
      <c r="U132" s="255"/>
      <c r="V132" s="265"/>
      <c r="W132" s="38"/>
    </row>
    <row r="133" spans="3:23" s="37" customFormat="1" x14ac:dyDescent="0.2">
      <c r="C133" s="38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76"/>
      <c r="Q133" s="255"/>
      <c r="R133" s="255"/>
      <c r="S133" s="255"/>
      <c r="T133" s="255"/>
      <c r="U133" s="255"/>
      <c r="V133" s="265"/>
      <c r="W133" s="38"/>
    </row>
  </sheetData>
  <mergeCells count="10">
    <mergeCell ref="W11:W12"/>
    <mergeCell ref="A2:V2"/>
    <mergeCell ref="A3:V3"/>
    <mergeCell ref="A4:V4"/>
    <mergeCell ref="A11:A12"/>
    <mergeCell ref="B11:B12"/>
    <mergeCell ref="C11:C12"/>
    <mergeCell ref="D11:Q11"/>
    <mergeCell ref="R11:T11"/>
    <mergeCell ref="U11:V11"/>
  </mergeCells>
  <printOptions horizontalCentered="1"/>
  <pageMargins left="0.5" right="1.25" top="1" bottom="1" header="0.3" footer="0.3"/>
  <pageSetup paperSize="5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Z133"/>
  <sheetViews>
    <sheetView workbookViewId="0">
      <selection activeCell="G15" sqref="G15"/>
    </sheetView>
  </sheetViews>
  <sheetFormatPr defaultColWidth="25.28515625" defaultRowHeight="12.75" x14ac:dyDescent="0.2"/>
  <cols>
    <col min="1" max="1" width="37.85546875" style="35" customWidth="1"/>
    <col min="2" max="2" width="9.28515625" style="35" customWidth="1"/>
    <col min="3" max="3" width="13.28515625" style="38" customWidth="1"/>
    <col min="4" max="4" width="10.140625" style="254" customWidth="1"/>
    <col min="5" max="7" width="10.140625" style="254" hidden="1" customWidth="1"/>
    <col min="8" max="8" width="9.85546875" style="254" customWidth="1"/>
    <col min="9" max="11" width="9.85546875" style="254" hidden="1" customWidth="1"/>
    <col min="12" max="12" width="10.7109375" style="254" customWidth="1"/>
    <col min="13" max="15" width="9.85546875" style="254" hidden="1" customWidth="1"/>
    <col min="16" max="16" width="12.85546875" style="276" customWidth="1"/>
    <col min="17" max="17" width="11.5703125" style="254" customWidth="1"/>
    <col min="18" max="18" width="12.7109375" style="254" customWidth="1"/>
    <col min="19" max="19" width="10.140625" style="254" customWidth="1"/>
    <col min="20" max="20" width="10.42578125" style="254" customWidth="1"/>
    <col min="21" max="21" width="10.28515625" style="254" customWidth="1"/>
    <col min="22" max="22" width="7.5703125" style="263" customWidth="1"/>
    <col min="23" max="23" width="7.85546875" style="36" customWidth="1"/>
    <col min="24" max="36" width="25.28515625" style="37"/>
    <col min="37" max="16384" width="25.28515625" style="35"/>
  </cols>
  <sheetData>
    <row r="1" spans="1:36" s="28" customFormat="1" x14ac:dyDescent="0.2">
      <c r="B1" s="29"/>
      <c r="C1" s="29"/>
      <c r="D1" s="257"/>
      <c r="E1" s="257"/>
      <c r="F1" s="257"/>
      <c r="G1" s="257"/>
      <c r="H1" s="257"/>
      <c r="I1" s="257"/>
      <c r="J1" s="257"/>
      <c r="K1" s="257"/>
      <c r="L1" s="252"/>
      <c r="M1" s="257"/>
      <c r="N1" s="257"/>
      <c r="O1" s="257"/>
      <c r="P1" s="273"/>
      <c r="Q1" s="252"/>
      <c r="R1" s="252"/>
      <c r="S1" s="252"/>
      <c r="T1" s="252"/>
      <c r="U1" s="252"/>
      <c r="V1" s="28" t="s">
        <v>114</v>
      </c>
    </row>
    <row r="2" spans="1:36" s="28" customFormat="1" x14ac:dyDescent="0.2">
      <c r="A2" s="424" t="s">
        <v>115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</row>
    <row r="3" spans="1:36" s="28" customFormat="1" x14ac:dyDescent="0.2">
      <c r="A3" s="424" t="s">
        <v>270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</row>
    <row r="4" spans="1:36" s="28" customFormat="1" x14ac:dyDescent="0.2">
      <c r="A4" s="425" t="s">
        <v>116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1:36" s="28" customFormat="1" x14ac:dyDescent="0.2">
      <c r="B5" s="29"/>
      <c r="C5" s="29"/>
      <c r="D5" s="257"/>
      <c r="E5" s="257"/>
      <c r="F5" s="257"/>
      <c r="G5" s="257"/>
      <c r="H5" s="257"/>
      <c r="I5" s="257"/>
      <c r="J5" s="257"/>
      <c r="K5" s="257"/>
      <c r="L5" s="252"/>
      <c r="M5" s="257"/>
      <c r="N5" s="257"/>
      <c r="O5" s="257"/>
      <c r="P5" s="273"/>
      <c r="Q5" s="252"/>
      <c r="R5" s="259"/>
      <c r="S5" s="259"/>
      <c r="T5" s="259"/>
      <c r="U5" s="259"/>
      <c r="V5" s="258"/>
    </row>
    <row r="6" spans="1:36" s="32" customFormat="1" x14ac:dyDescent="0.2">
      <c r="A6" s="30" t="s">
        <v>117</v>
      </c>
      <c r="B6" s="31" t="s">
        <v>118</v>
      </c>
      <c r="C6" s="397"/>
      <c r="D6" s="260"/>
      <c r="E6" s="260"/>
      <c r="F6" s="260"/>
      <c r="G6" s="260"/>
      <c r="H6" s="261"/>
      <c r="I6" s="261"/>
      <c r="J6" s="261"/>
      <c r="K6" s="261"/>
      <c r="L6" s="261"/>
      <c r="M6" s="261"/>
      <c r="N6" s="261"/>
      <c r="O6" s="261"/>
      <c r="P6" s="274"/>
      <c r="Q6" s="253"/>
      <c r="R6" s="253"/>
      <c r="S6" s="253"/>
      <c r="T6" s="253"/>
      <c r="U6" s="253"/>
      <c r="V6" s="262"/>
      <c r="W6" s="33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</row>
    <row r="7" spans="1:36" s="32" customFormat="1" x14ac:dyDescent="0.2">
      <c r="A7" s="30" t="s">
        <v>119</v>
      </c>
      <c r="B7" s="31" t="s">
        <v>120</v>
      </c>
      <c r="C7" s="397"/>
      <c r="D7" s="260"/>
      <c r="E7" s="260"/>
      <c r="F7" s="260"/>
      <c r="G7" s="260"/>
      <c r="H7" s="261"/>
      <c r="I7" s="261"/>
      <c r="J7" s="261"/>
      <c r="K7" s="261"/>
      <c r="L7" s="261"/>
      <c r="M7" s="261"/>
      <c r="N7" s="261"/>
      <c r="O7" s="261"/>
      <c r="P7" s="274"/>
      <c r="Q7" s="253"/>
      <c r="R7" s="253"/>
      <c r="S7" s="253"/>
      <c r="T7" s="253"/>
      <c r="U7" s="253"/>
      <c r="V7" s="262"/>
      <c r="W7" s="33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</row>
    <row r="8" spans="1:36" s="32" customFormat="1" x14ac:dyDescent="0.2">
      <c r="A8" s="30" t="s">
        <v>121</v>
      </c>
      <c r="B8" s="31" t="s">
        <v>254</v>
      </c>
      <c r="C8" s="397"/>
      <c r="D8" s="260"/>
      <c r="E8" s="260"/>
      <c r="F8" s="260"/>
      <c r="G8" s="260"/>
      <c r="H8" s="261"/>
      <c r="I8" s="261"/>
      <c r="J8" s="261"/>
      <c r="K8" s="261"/>
      <c r="L8" s="261"/>
      <c r="M8" s="261"/>
      <c r="N8" s="261"/>
      <c r="O8" s="261"/>
      <c r="P8" s="274"/>
      <c r="Q8" s="253"/>
      <c r="R8" s="253"/>
      <c r="S8" s="253"/>
      <c r="T8" s="253"/>
      <c r="U8" s="253"/>
      <c r="V8" s="262"/>
      <c r="W8" s="33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</row>
    <row r="9" spans="1:36" s="32" customFormat="1" x14ac:dyDescent="0.2">
      <c r="A9" s="30" t="s">
        <v>122</v>
      </c>
      <c r="B9" s="31" t="s">
        <v>123</v>
      </c>
      <c r="C9" s="397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5"/>
      <c r="Q9" s="253"/>
      <c r="R9" s="253"/>
      <c r="S9" s="253"/>
      <c r="T9" s="253"/>
      <c r="U9" s="253"/>
      <c r="V9" s="262"/>
      <c r="W9" s="33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</row>
    <row r="10" spans="1:36" x14ac:dyDescent="0.2">
      <c r="A10" s="34"/>
    </row>
    <row r="11" spans="1:36" s="278" customFormat="1" ht="8.25" x14ac:dyDescent="0.15">
      <c r="A11" s="426" t="s">
        <v>124</v>
      </c>
      <c r="B11" s="427" t="s">
        <v>125</v>
      </c>
      <c r="C11" s="430" t="s">
        <v>126</v>
      </c>
      <c r="D11" s="429" t="s">
        <v>127</v>
      </c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 t="s">
        <v>128</v>
      </c>
      <c r="S11" s="429"/>
      <c r="T11" s="429"/>
      <c r="U11" s="429" t="s">
        <v>129</v>
      </c>
      <c r="V11" s="429"/>
      <c r="W11" s="423" t="s">
        <v>130</v>
      </c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</row>
    <row r="12" spans="1:36" s="278" customFormat="1" ht="16.5" x14ac:dyDescent="0.15">
      <c r="A12" s="426"/>
      <c r="B12" s="427"/>
      <c r="C12" s="430"/>
      <c r="D12" s="279" t="s">
        <v>256</v>
      </c>
      <c r="E12" s="279"/>
      <c r="F12" s="279"/>
      <c r="G12" s="279"/>
      <c r="H12" s="279" t="s">
        <v>257</v>
      </c>
      <c r="I12" s="279"/>
      <c r="J12" s="279"/>
      <c r="K12" s="279"/>
      <c r="L12" s="279" t="s">
        <v>258</v>
      </c>
      <c r="M12" s="279"/>
      <c r="N12" s="279"/>
      <c r="O12" s="279"/>
      <c r="P12" s="280" t="s">
        <v>259</v>
      </c>
      <c r="Q12" s="396" t="s">
        <v>131</v>
      </c>
      <c r="R12" s="362" t="s">
        <v>132</v>
      </c>
      <c r="S12" s="362" t="s">
        <v>133</v>
      </c>
      <c r="T12" s="279" t="s">
        <v>131</v>
      </c>
      <c r="U12" s="279" t="s">
        <v>134</v>
      </c>
      <c r="V12" s="282" t="s">
        <v>135</v>
      </c>
      <c r="W12" s="4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</row>
    <row r="13" spans="1:36" s="290" customFormat="1" ht="8.25" x14ac:dyDescent="0.15">
      <c r="A13" s="283">
        <v>1</v>
      </c>
      <c r="B13" s="283">
        <v>2</v>
      </c>
      <c r="C13" s="284">
        <v>3</v>
      </c>
      <c r="D13" s="285" t="s">
        <v>246</v>
      </c>
      <c r="E13" s="285" t="s">
        <v>225</v>
      </c>
      <c r="F13" s="285" t="s">
        <v>226</v>
      </c>
      <c r="G13" s="285" t="s">
        <v>227</v>
      </c>
      <c r="H13" s="286" t="s">
        <v>247</v>
      </c>
      <c r="I13" s="286" t="s">
        <v>229</v>
      </c>
      <c r="J13" s="286" t="s">
        <v>230</v>
      </c>
      <c r="K13" s="286" t="s">
        <v>231</v>
      </c>
      <c r="L13" s="286" t="s">
        <v>248</v>
      </c>
      <c r="M13" s="286" t="s">
        <v>233</v>
      </c>
      <c r="N13" s="286" t="s">
        <v>234</v>
      </c>
      <c r="O13" s="286" t="s">
        <v>235</v>
      </c>
      <c r="P13" s="287" t="s">
        <v>249</v>
      </c>
      <c r="Q13" s="288" t="s">
        <v>136</v>
      </c>
      <c r="R13" s="286" t="s">
        <v>250</v>
      </c>
      <c r="S13" s="286" t="s">
        <v>251</v>
      </c>
      <c r="T13" s="288" t="s">
        <v>137</v>
      </c>
      <c r="U13" s="288" t="s">
        <v>138</v>
      </c>
      <c r="V13" s="289" t="s">
        <v>139</v>
      </c>
      <c r="W13" s="284">
        <v>14</v>
      </c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</row>
    <row r="14" spans="1:36" s="298" customFormat="1" ht="8.25" x14ac:dyDescent="0.15">
      <c r="A14" s="291"/>
      <c r="B14" s="292"/>
      <c r="C14" s="309"/>
      <c r="D14" s="293"/>
      <c r="E14" s="294"/>
      <c r="F14" s="293"/>
      <c r="G14" s="294"/>
      <c r="H14" s="380"/>
      <c r="I14" s="293"/>
      <c r="J14" s="293"/>
      <c r="K14" s="293"/>
      <c r="L14" s="293"/>
      <c r="M14" s="293"/>
      <c r="N14" s="293"/>
      <c r="O14" s="293"/>
      <c r="P14" s="295"/>
      <c r="Q14" s="293"/>
      <c r="R14" s="294"/>
      <c r="S14" s="293"/>
      <c r="T14" s="296"/>
      <c r="U14" s="296"/>
      <c r="V14" s="297"/>
      <c r="W14" s="292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</row>
    <row r="15" spans="1:36" s="305" customFormat="1" ht="8.25" x14ac:dyDescent="0.15">
      <c r="A15" s="299" t="s">
        <v>140</v>
      </c>
      <c r="B15" s="300"/>
      <c r="C15" s="398">
        <v>2000000</v>
      </c>
      <c r="D15" s="301">
        <f>+D21+D26+D42+D53+D60+D64+D65+D67</f>
        <v>918023</v>
      </c>
      <c r="E15" s="387"/>
      <c r="F15" s="301"/>
      <c r="G15" s="377"/>
      <c r="H15" s="301">
        <f>+H21+H26+H42+H53+H60+H64+H65+H67</f>
        <v>641380.57000000007</v>
      </c>
      <c r="I15" s="301"/>
      <c r="J15" s="301"/>
      <c r="K15" s="301"/>
      <c r="L15" s="301">
        <f>+L21+L26+L42+L53+L60+L64+L65+L67</f>
        <v>1206763.56</v>
      </c>
      <c r="M15" s="301"/>
      <c r="N15" s="301"/>
      <c r="O15" s="301"/>
      <c r="P15" s="301">
        <f>+P21+P26+P42+P53+P60+P64+P65+P67</f>
        <v>1015630.81</v>
      </c>
      <c r="Q15" s="301">
        <f>D15+H15+L15+P15</f>
        <v>3781797.94</v>
      </c>
      <c r="R15" s="301">
        <f>R26+R42+R53+R60+R67</f>
        <v>3528797.94</v>
      </c>
      <c r="S15" s="301">
        <f>S26+S42+S53+S60+S67</f>
        <v>253000</v>
      </c>
      <c r="T15" s="301">
        <f>R15+S15</f>
        <v>3781797.94</v>
      </c>
      <c r="U15" s="301">
        <f>Q15-C15</f>
        <v>1781797.94</v>
      </c>
      <c r="V15" s="303">
        <f>U15/C15</f>
        <v>0.89089896999999996</v>
      </c>
      <c r="W15" s="30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</row>
    <row r="16" spans="1:36" s="298" customFormat="1" ht="8.25" x14ac:dyDescent="0.15">
      <c r="A16" s="299"/>
      <c r="B16" s="306"/>
      <c r="C16" s="309"/>
      <c r="D16" s="296"/>
      <c r="E16" s="294"/>
      <c r="F16" s="296"/>
      <c r="G16" s="378"/>
      <c r="H16" s="293"/>
      <c r="I16" s="293"/>
      <c r="J16" s="293"/>
      <c r="K16" s="294"/>
      <c r="L16" s="293"/>
      <c r="M16" s="293"/>
      <c r="N16" s="293"/>
      <c r="O16" s="293"/>
      <c r="P16" s="293"/>
      <c r="Q16" s="296">
        <f>SUM(D16+H16+L16+P16)</f>
        <v>0</v>
      </c>
      <c r="R16" s="294"/>
      <c r="S16" s="296"/>
      <c r="T16" s="296">
        <f>SUM(R16+S16)</f>
        <v>0</v>
      </c>
      <c r="U16" s="296">
        <f>SUM(Q16-C16)</f>
        <v>0</v>
      </c>
      <c r="V16" s="307" t="e">
        <f>SUM(U16/C16)</f>
        <v>#DIV/0!</v>
      </c>
      <c r="W16" s="292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</row>
    <row r="17" spans="1:52" s="298" customFormat="1" ht="8.25" x14ac:dyDescent="0.15">
      <c r="A17" s="308" t="s">
        <v>141</v>
      </c>
      <c r="B17" s="306"/>
      <c r="C17" s="309"/>
      <c r="D17" s="296"/>
      <c r="E17" s="294"/>
      <c r="F17" s="296"/>
      <c r="G17" s="379"/>
      <c r="H17" s="296"/>
      <c r="I17" s="296"/>
      <c r="J17" s="296"/>
      <c r="K17" s="294"/>
      <c r="L17" s="296"/>
      <c r="M17" s="296"/>
      <c r="N17" s="296"/>
      <c r="O17" s="296"/>
      <c r="P17" s="296"/>
      <c r="Q17" s="296">
        <f>SUM(D17+H17+L17+P17)</f>
        <v>0</v>
      </c>
      <c r="R17" s="294"/>
      <c r="S17" s="296"/>
      <c r="T17" s="296">
        <f t="shared" ref="T17:T20" si="0">SUM(R17+S17)</f>
        <v>0</v>
      </c>
      <c r="U17" s="296">
        <f>SUM(Q17-C17)</f>
        <v>0</v>
      </c>
      <c r="V17" s="307" t="e">
        <f>SUM(U17/C17)</f>
        <v>#DIV/0!</v>
      </c>
      <c r="W17" s="292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</row>
    <row r="18" spans="1:52" s="298" customFormat="1" ht="8.25" x14ac:dyDescent="0.15">
      <c r="A18" s="291"/>
      <c r="B18" s="306"/>
      <c r="C18" s="309"/>
      <c r="D18" s="296"/>
      <c r="E18" s="294"/>
      <c r="F18" s="296"/>
      <c r="G18" s="379"/>
      <c r="H18" s="296"/>
      <c r="I18" s="296"/>
      <c r="J18" s="296"/>
      <c r="K18" s="294"/>
      <c r="L18" s="296"/>
      <c r="M18" s="296"/>
      <c r="N18" s="296"/>
      <c r="O18" s="296"/>
      <c r="P18" s="296"/>
      <c r="Q18" s="296">
        <f>SUM(D18+H18+L18+P18)</f>
        <v>0</v>
      </c>
      <c r="R18" s="294"/>
      <c r="S18" s="296"/>
      <c r="T18" s="296">
        <f t="shared" si="0"/>
        <v>0</v>
      </c>
      <c r="U18" s="296">
        <f>SUM(Q18-C18)</f>
        <v>0</v>
      </c>
      <c r="V18" s="307" t="e">
        <f>SUM(U18/C18)</f>
        <v>#DIV/0!</v>
      </c>
      <c r="W18" s="292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</row>
    <row r="19" spans="1:52" s="298" customFormat="1" ht="8.25" x14ac:dyDescent="0.15">
      <c r="A19" s="308" t="s">
        <v>142</v>
      </c>
      <c r="B19" s="306"/>
      <c r="C19" s="309"/>
      <c r="D19" s="296"/>
      <c r="E19" s="294"/>
      <c r="F19" s="296"/>
      <c r="G19" s="379"/>
      <c r="H19" s="296"/>
      <c r="I19" s="296"/>
      <c r="J19" s="296"/>
      <c r="K19" s="294"/>
      <c r="L19" s="296"/>
      <c r="M19" s="296"/>
      <c r="N19" s="296"/>
      <c r="O19" s="296"/>
      <c r="P19" s="296"/>
      <c r="Q19" s="296">
        <f>SUM(D19+H19+L19+P19)</f>
        <v>0</v>
      </c>
      <c r="R19" s="294"/>
      <c r="S19" s="296"/>
      <c r="T19" s="296">
        <f t="shared" si="0"/>
        <v>0</v>
      </c>
      <c r="U19" s="296">
        <f>SUM(Q19-C19)</f>
        <v>0</v>
      </c>
      <c r="V19" s="307" t="e">
        <f>SUM(U19/C19)</f>
        <v>#DIV/0!</v>
      </c>
      <c r="W19" s="292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</row>
    <row r="20" spans="1:52" s="298" customFormat="1" ht="8.25" x14ac:dyDescent="0.15">
      <c r="A20" s="308"/>
      <c r="B20" s="306"/>
      <c r="C20" s="309"/>
      <c r="D20" s="296"/>
      <c r="E20" s="294"/>
      <c r="F20" s="296"/>
      <c r="G20" s="379"/>
      <c r="H20" s="296"/>
      <c r="I20" s="296"/>
      <c r="J20" s="296"/>
      <c r="K20" s="294"/>
      <c r="L20" s="296"/>
      <c r="M20" s="296"/>
      <c r="N20" s="296"/>
      <c r="O20" s="296"/>
      <c r="P20" s="296"/>
      <c r="Q20" s="296">
        <f>SUM(D20+H20+L20+P20)</f>
        <v>0</v>
      </c>
      <c r="R20" s="294"/>
      <c r="S20" s="296"/>
      <c r="T20" s="296">
        <f t="shared" si="0"/>
        <v>0</v>
      </c>
      <c r="U20" s="296">
        <f>SUM(Q20-C20)</f>
        <v>0</v>
      </c>
      <c r="V20" s="307" t="e">
        <f>SUM(U20/C20)</f>
        <v>#DIV/0!</v>
      </c>
      <c r="W20" s="309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</row>
    <row r="21" spans="1:52" s="305" customFormat="1" ht="8.25" x14ac:dyDescent="0.15">
      <c r="A21" s="310" t="s">
        <v>189</v>
      </c>
      <c r="B21" s="311" t="s">
        <v>196</v>
      </c>
      <c r="C21" s="398">
        <v>0</v>
      </c>
      <c r="D21" s="301">
        <v>0</v>
      </c>
      <c r="E21" s="387"/>
      <c r="F21" s="301"/>
      <c r="G21" s="377"/>
      <c r="H21" s="301">
        <v>0</v>
      </c>
      <c r="I21" s="301"/>
      <c r="J21" s="301"/>
      <c r="K21" s="377"/>
      <c r="L21" s="301">
        <v>0</v>
      </c>
      <c r="M21" s="301"/>
      <c r="N21" s="301"/>
      <c r="O21" s="301"/>
      <c r="P21" s="301">
        <v>0</v>
      </c>
      <c r="Q21" s="301">
        <f>D21+H21+L21+P21</f>
        <v>0</v>
      </c>
      <c r="R21" s="301">
        <f>SUM(Q21)</f>
        <v>0</v>
      </c>
      <c r="S21" s="301"/>
      <c r="T21" s="301">
        <f>R21+S21</f>
        <v>0</v>
      </c>
      <c r="U21" s="301">
        <f>+Q21-C21</f>
        <v>0</v>
      </c>
      <c r="V21" s="301" t="e">
        <f>U21/C21</f>
        <v>#DIV/0!</v>
      </c>
      <c r="W21" s="312"/>
      <c r="X21" s="401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</row>
    <row r="22" spans="1:52" s="298" customFormat="1" ht="8.25" x14ac:dyDescent="0.15">
      <c r="A22" s="314" t="s">
        <v>143</v>
      </c>
      <c r="B22" s="306"/>
      <c r="C22" s="309"/>
      <c r="D22" s="296"/>
      <c r="E22" s="294"/>
      <c r="F22" s="296"/>
      <c r="G22" s="378"/>
      <c r="H22" s="296"/>
      <c r="I22" s="296"/>
      <c r="J22" s="296"/>
      <c r="K22" s="294"/>
      <c r="L22" s="296"/>
      <c r="M22" s="296"/>
      <c r="N22" s="296"/>
      <c r="O22" s="296"/>
      <c r="P22" s="296"/>
      <c r="Q22" s="296">
        <f>SUM(D22+H22+L22+P22)</f>
        <v>0</v>
      </c>
      <c r="R22" s="296">
        <f>SUM(Q22)</f>
        <v>0</v>
      </c>
      <c r="S22" s="296"/>
      <c r="T22" s="296">
        <f>R22+S22</f>
        <v>0</v>
      </c>
      <c r="U22" s="296">
        <f>SUM(Q22-C22)</f>
        <v>0</v>
      </c>
      <c r="V22" s="297"/>
      <c r="W22" s="315"/>
      <c r="X22" s="401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</row>
    <row r="23" spans="1:52" s="298" customFormat="1" ht="8.25" x14ac:dyDescent="0.15">
      <c r="A23" s="316"/>
      <c r="B23" s="306"/>
      <c r="C23" s="309"/>
      <c r="D23" s="296"/>
      <c r="E23" s="294"/>
      <c r="F23" s="296"/>
      <c r="G23" s="379"/>
      <c r="H23" s="296"/>
      <c r="I23" s="296"/>
      <c r="J23" s="296"/>
      <c r="K23" s="294"/>
      <c r="L23" s="296"/>
      <c r="M23" s="296"/>
      <c r="N23" s="296"/>
      <c r="O23" s="296"/>
      <c r="P23" s="296"/>
      <c r="Q23" s="296">
        <f>SUM(D23+H23+L23+P23)</f>
        <v>0</v>
      </c>
      <c r="R23" s="296">
        <f t="shared" ref="R23:R25" si="1">SUM(Q23)</f>
        <v>0</v>
      </c>
      <c r="S23" s="296"/>
      <c r="T23" s="296">
        <f>R23+S23</f>
        <v>0</v>
      </c>
      <c r="U23" s="296">
        <f>SUM(Q23-C23)</f>
        <v>0</v>
      </c>
      <c r="V23" s="297"/>
      <c r="W23" s="309"/>
      <c r="X23" s="401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</row>
    <row r="24" spans="1:52" s="324" customFormat="1" ht="8.25" x14ac:dyDescent="0.15">
      <c r="A24" s="317" t="s">
        <v>144</v>
      </c>
      <c r="B24" s="318"/>
      <c r="C24" s="319"/>
      <c r="D24" s="320"/>
      <c r="E24" s="388"/>
      <c r="F24" s="320"/>
      <c r="G24" s="385"/>
      <c r="H24" s="320"/>
      <c r="I24" s="320"/>
      <c r="J24" s="320"/>
      <c r="K24" s="385"/>
      <c r="L24" s="320"/>
      <c r="M24" s="320"/>
      <c r="N24" s="320"/>
      <c r="O24" s="320"/>
      <c r="P24" s="320"/>
      <c r="Q24" s="296">
        <f>SUM(D24+H24+L24+P24)</f>
        <v>0</v>
      </c>
      <c r="R24" s="296">
        <f t="shared" si="1"/>
        <v>0</v>
      </c>
      <c r="S24" s="296"/>
      <c r="T24" s="296">
        <f>R24+S24</f>
        <v>0</v>
      </c>
      <c r="U24" s="296">
        <f>SUM(Q24-C24)</f>
        <v>0</v>
      </c>
      <c r="V24" s="322"/>
      <c r="W24" s="309"/>
      <c r="X24" s="401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</row>
    <row r="25" spans="1:52" s="323" customFormat="1" ht="8.25" x14ac:dyDescent="0.15">
      <c r="A25" s="325" t="s">
        <v>145</v>
      </c>
      <c r="B25" s="326"/>
      <c r="C25" s="326"/>
      <c r="D25" s="327"/>
      <c r="E25" s="389"/>
      <c r="F25" s="327"/>
      <c r="G25" s="391"/>
      <c r="H25" s="327"/>
      <c r="I25" s="327"/>
      <c r="J25" s="327"/>
      <c r="K25" s="391"/>
      <c r="L25" s="327"/>
      <c r="M25" s="327"/>
      <c r="N25" s="327"/>
      <c r="O25" s="327"/>
      <c r="P25" s="327"/>
      <c r="Q25" s="296">
        <f>SUM(D25+H25+L25+P25)</f>
        <v>0</v>
      </c>
      <c r="R25" s="296">
        <f t="shared" si="1"/>
        <v>0</v>
      </c>
      <c r="S25" s="296"/>
      <c r="T25" s="296">
        <f>R25+S25</f>
        <v>0</v>
      </c>
      <c r="U25" s="296">
        <f>SUM(Q25-C25)</f>
        <v>0</v>
      </c>
      <c r="V25" s="329"/>
      <c r="W25" s="309"/>
      <c r="X25" s="401"/>
    </row>
    <row r="26" spans="1:52" s="324" customFormat="1" ht="8.25" x14ac:dyDescent="0.15">
      <c r="A26" s="330" t="s">
        <v>20</v>
      </c>
      <c r="B26" s="331" t="s">
        <v>188</v>
      </c>
      <c r="C26" s="398">
        <f>SUM(C27:C41)</f>
        <v>1820000</v>
      </c>
      <c r="D26" s="332">
        <f>SUM(D27:D41)</f>
        <v>544570</v>
      </c>
      <c r="E26" s="390"/>
      <c r="F26" s="332"/>
      <c r="G26" s="381"/>
      <c r="H26" s="332">
        <f>SUM(H27:H41)</f>
        <v>510200</v>
      </c>
      <c r="I26" s="332"/>
      <c r="J26" s="332"/>
      <c r="K26" s="381"/>
      <c r="L26" s="332">
        <f>SUM(L27:L41)</f>
        <v>885150</v>
      </c>
      <c r="M26" s="332"/>
      <c r="N26" s="332"/>
      <c r="O26" s="332"/>
      <c r="P26" s="332">
        <f>SUM(P27:P41)</f>
        <v>712050</v>
      </c>
      <c r="Q26" s="332">
        <f>SUM(D26:P26)</f>
        <v>2651970</v>
      </c>
      <c r="R26" s="332">
        <f>SUM(Q26)</f>
        <v>2651970</v>
      </c>
      <c r="S26" s="332"/>
      <c r="T26" s="332">
        <f>+R26+S26</f>
        <v>2651970</v>
      </c>
      <c r="U26" s="332">
        <f>+Q26-C26</f>
        <v>831970</v>
      </c>
      <c r="V26" s="303">
        <f>U26/C26</f>
        <v>0.45712637362637365</v>
      </c>
      <c r="W26" s="319"/>
      <c r="X26" s="401"/>
    </row>
    <row r="27" spans="1:52" s="323" customFormat="1" ht="8.25" x14ac:dyDescent="0.15">
      <c r="A27" s="333" t="s">
        <v>146</v>
      </c>
      <c r="B27" s="334" t="s">
        <v>62</v>
      </c>
      <c r="C27" s="309"/>
      <c r="D27" s="335"/>
      <c r="E27" s="336"/>
      <c r="F27" s="335"/>
      <c r="G27" s="382"/>
      <c r="H27" s="336">
        <f t="shared" ref="H27" si="2">SUM(E27:G27)</f>
        <v>0</v>
      </c>
      <c r="I27" s="395"/>
      <c r="J27" s="335"/>
      <c r="K27" s="336"/>
      <c r="L27" s="395">
        <f t="shared" ref="L27" si="3">SUM(I27:K27)</f>
        <v>0</v>
      </c>
      <c r="M27" s="395"/>
      <c r="N27" s="335"/>
      <c r="O27" s="335"/>
      <c r="P27" s="395">
        <f t="shared" ref="P27" si="4">SUM(M27:O27)</f>
        <v>0</v>
      </c>
      <c r="Q27" s="296">
        <f t="shared" ref="Q27:Q28" si="5">D27+H27+L27+P27</f>
        <v>0</v>
      </c>
      <c r="R27" s="296">
        <f>SUM(Q27)</f>
        <v>0</v>
      </c>
      <c r="S27" s="296"/>
      <c r="T27" s="296"/>
      <c r="U27" s="320"/>
      <c r="V27" s="329" t="e">
        <f>U27/C27</f>
        <v>#DIV/0!</v>
      </c>
      <c r="W27" s="309"/>
      <c r="X27" s="401"/>
    </row>
    <row r="28" spans="1:52" s="323" customFormat="1" ht="8.25" x14ac:dyDescent="0.15">
      <c r="A28" s="333" t="s">
        <v>147</v>
      </c>
      <c r="B28" s="334" t="s">
        <v>65</v>
      </c>
      <c r="C28" s="309"/>
      <c r="D28" s="335"/>
      <c r="E28" s="336"/>
      <c r="F28" s="335"/>
      <c r="G28" s="383"/>
      <c r="H28" s="336">
        <f>SUM(E28:G28)</f>
        <v>0</v>
      </c>
      <c r="I28" s="335"/>
      <c r="J28" s="335"/>
      <c r="K28" s="336"/>
      <c r="L28" s="335">
        <f>SUM(I28:K28)</f>
        <v>0</v>
      </c>
      <c r="M28" s="335"/>
      <c r="N28" s="335"/>
      <c r="O28" s="335"/>
      <c r="P28" s="335">
        <f>SUM(M28:O28)</f>
        <v>0</v>
      </c>
      <c r="Q28" s="296">
        <f t="shared" si="5"/>
        <v>0</v>
      </c>
      <c r="R28" s="296">
        <f>SUM(Q28)</f>
        <v>0</v>
      </c>
      <c r="S28" s="296"/>
      <c r="T28" s="296"/>
      <c r="U28" s="320"/>
      <c r="V28" s="329" t="e">
        <f>SUM(U28/C28)</f>
        <v>#DIV/0!</v>
      </c>
      <c r="W28" s="309"/>
      <c r="X28" s="401"/>
    </row>
    <row r="29" spans="1:52" s="323" customFormat="1" ht="8.25" x14ac:dyDescent="0.15">
      <c r="A29" s="333" t="s">
        <v>148</v>
      </c>
      <c r="B29" s="334" t="s">
        <v>67</v>
      </c>
      <c r="C29" s="309">
        <v>900000</v>
      </c>
      <c r="D29" s="335">
        <v>285000</v>
      </c>
      <c r="E29" s="336">
        <v>35000</v>
      </c>
      <c r="F29" s="335">
        <v>105000</v>
      </c>
      <c r="G29" s="383">
        <v>50000</v>
      </c>
      <c r="H29" s="336">
        <f t="shared" ref="H29:H41" si="6">SUM(E29:G29)</f>
        <v>190000</v>
      </c>
      <c r="I29" s="335">
        <v>140000</v>
      </c>
      <c r="J29" s="335">
        <v>190000</v>
      </c>
      <c r="K29" s="336">
        <v>180000</v>
      </c>
      <c r="L29" s="335">
        <f t="shared" ref="L29:L41" si="7">SUM(I29:K29)</f>
        <v>510000</v>
      </c>
      <c r="M29" s="335">
        <v>110000</v>
      </c>
      <c r="N29" s="335">
        <v>105000</v>
      </c>
      <c r="O29" s="335">
        <v>135000</v>
      </c>
      <c r="P29" s="335">
        <f t="shared" ref="P29:P41" si="8">SUM(M29:O29)</f>
        <v>350000</v>
      </c>
      <c r="Q29" s="296">
        <f>D29+H29+L29+P29</f>
        <v>1335000</v>
      </c>
      <c r="R29" s="296">
        <f>SUM(Q29)</f>
        <v>1335000</v>
      </c>
      <c r="S29" s="296"/>
      <c r="T29" s="296"/>
      <c r="U29" s="320"/>
      <c r="V29" s="329">
        <f t="shared" ref="V29:V42" si="9">U29/C29</f>
        <v>0</v>
      </c>
      <c r="W29" s="309"/>
      <c r="X29" s="357"/>
    </row>
    <row r="30" spans="1:52" s="323" customFormat="1" ht="8.25" x14ac:dyDescent="0.15">
      <c r="A30" s="333" t="s">
        <v>149</v>
      </c>
      <c r="B30" s="334" t="s">
        <v>69</v>
      </c>
      <c r="C30" s="309"/>
      <c r="D30" s="335"/>
      <c r="E30" s="336"/>
      <c r="F30" s="335"/>
      <c r="G30" s="383"/>
      <c r="H30" s="336">
        <f t="shared" si="6"/>
        <v>0</v>
      </c>
      <c r="I30" s="335"/>
      <c r="J30" s="335"/>
      <c r="K30" s="336"/>
      <c r="L30" s="335">
        <f t="shared" si="7"/>
        <v>0</v>
      </c>
      <c r="M30" s="335"/>
      <c r="N30" s="335"/>
      <c r="O30" s="335"/>
      <c r="P30" s="335">
        <f t="shared" si="8"/>
        <v>0</v>
      </c>
      <c r="Q30" s="296">
        <f t="shared" ref="Q30:Q41" si="10">D30+H30+L30+P30</f>
        <v>0</v>
      </c>
      <c r="R30" s="296">
        <f t="shared" ref="R30:R41" si="11">SUM(Q30)</f>
        <v>0</v>
      </c>
      <c r="S30" s="296"/>
      <c r="T30" s="296"/>
      <c r="U30" s="320"/>
      <c r="V30" s="329" t="e">
        <f t="shared" si="9"/>
        <v>#DIV/0!</v>
      </c>
      <c r="W30" s="309"/>
      <c r="X30" s="357"/>
    </row>
    <row r="31" spans="1:52" s="323" customFormat="1" ht="8.25" x14ac:dyDescent="0.15">
      <c r="A31" s="333" t="s">
        <v>150</v>
      </c>
      <c r="B31" s="334" t="s">
        <v>71</v>
      </c>
      <c r="C31" s="309">
        <v>20000</v>
      </c>
      <c r="D31" s="335"/>
      <c r="E31" s="336">
        <v>6000</v>
      </c>
      <c r="F31" s="335">
        <v>2000</v>
      </c>
      <c r="G31" s="383">
        <v>2000</v>
      </c>
      <c r="H31" s="336">
        <f t="shared" si="6"/>
        <v>10000</v>
      </c>
      <c r="I31" s="335"/>
      <c r="J31" s="335"/>
      <c r="K31" s="336">
        <v>4000</v>
      </c>
      <c r="L31" s="335">
        <f t="shared" si="7"/>
        <v>4000</v>
      </c>
      <c r="M31" s="335"/>
      <c r="N31" s="335"/>
      <c r="O31" s="335">
        <v>4000</v>
      </c>
      <c r="P31" s="335">
        <f t="shared" si="8"/>
        <v>4000</v>
      </c>
      <c r="Q31" s="296">
        <f t="shared" si="10"/>
        <v>18000</v>
      </c>
      <c r="R31" s="296">
        <f t="shared" si="11"/>
        <v>18000</v>
      </c>
      <c r="S31" s="296"/>
      <c r="T31" s="296"/>
      <c r="U31" s="320"/>
      <c r="V31" s="329">
        <f t="shared" si="9"/>
        <v>0</v>
      </c>
      <c r="W31" s="309"/>
      <c r="X31" s="357"/>
    </row>
    <row r="32" spans="1:52" s="323" customFormat="1" ht="8.25" x14ac:dyDescent="0.15">
      <c r="A32" s="333" t="s">
        <v>151</v>
      </c>
      <c r="B32" s="334" t="s">
        <v>74</v>
      </c>
      <c r="C32" s="309"/>
      <c r="D32" s="335"/>
      <c r="E32" s="336"/>
      <c r="F32" s="335"/>
      <c r="G32" s="383"/>
      <c r="H32" s="336">
        <f t="shared" si="6"/>
        <v>0</v>
      </c>
      <c r="I32" s="335"/>
      <c r="J32" s="335"/>
      <c r="K32" s="336"/>
      <c r="L32" s="335">
        <f t="shared" si="7"/>
        <v>0</v>
      </c>
      <c r="M32" s="335"/>
      <c r="N32" s="335"/>
      <c r="O32" s="335"/>
      <c r="P32" s="335">
        <f t="shared" si="8"/>
        <v>0</v>
      </c>
      <c r="Q32" s="296">
        <f t="shared" si="10"/>
        <v>0</v>
      </c>
      <c r="R32" s="296">
        <f t="shared" si="11"/>
        <v>0</v>
      </c>
      <c r="S32" s="296"/>
      <c r="T32" s="296"/>
      <c r="U32" s="320"/>
      <c r="V32" s="329" t="e">
        <f t="shared" si="9"/>
        <v>#DIV/0!</v>
      </c>
      <c r="W32" s="309"/>
      <c r="X32" s="357"/>
    </row>
    <row r="33" spans="1:24" s="323" customFormat="1" ht="8.25" x14ac:dyDescent="0.15">
      <c r="A33" s="333" t="s">
        <v>152</v>
      </c>
      <c r="B33" s="334" t="s">
        <v>76</v>
      </c>
      <c r="C33" s="309"/>
      <c r="D33" s="335">
        <v>5000</v>
      </c>
      <c r="E33" s="336">
        <v>5000</v>
      </c>
      <c r="F33" s="335">
        <v>10000</v>
      </c>
      <c r="G33" s="383">
        <v>10000</v>
      </c>
      <c r="H33" s="336">
        <f t="shared" si="6"/>
        <v>25000</v>
      </c>
      <c r="I33" s="335">
        <v>5000</v>
      </c>
      <c r="J33" s="335"/>
      <c r="K33" s="336"/>
      <c r="L33" s="335">
        <f t="shared" si="7"/>
        <v>5000</v>
      </c>
      <c r="M33" s="335">
        <v>10000</v>
      </c>
      <c r="N33" s="335">
        <v>40000</v>
      </c>
      <c r="O33" s="335"/>
      <c r="P33" s="335">
        <f t="shared" si="8"/>
        <v>50000</v>
      </c>
      <c r="Q33" s="296">
        <f t="shared" si="10"/>
        <v>85000</v>
      </c>
      <c r="R33" s="296">
        <f t="shared" si="11"/>
        <v>85000</v>
      </c>
      <c r="S33" s="296"/>
      <c r="T33" s="296"/>
      <c r="U33" s="320"/>
      <c r="V33" s="329" t="e">
        <f t="shared" si="9"/>
        <v>#DIV/0!</v>
      </c>
      <c r="W33" s="309"/>
      <c r="X33" s="357"/>
    </row>
    <row r="34" spans="1:24" s="323" customFormat="1" ht="8.25" x14ac:dyDescent="0.15">
      <c r="A34" s="333" t="s">
        <v>153</v>
      </c>
      <c r="B34" s="334" t="s">
        <v>79</v>
      </c>
      <c r="C34" s="309">
        <v>250000</v>
      </c>
      <c r="D34" s="335">
        <v>125300</v>
      </c>
      <c r="E34" s="336">
        <v>60000</v>
      </c>
      <c r="F34" s="335">
        <v>70000</v>
      </c>
      <c r="G34" s="383">
        <v>22800</v>
      </c>
      <c r="H34" s="336">
        <f t="shared" si="6"/>
        <v>152800</v>
      </c>
      <c r="I34" s="335">
        <v>40000</v>
      </c>
      <c r="J34" s="335">
        <v>45000</v>
      </c>
      <c r="K34" s="336">
        <v>68000</v>
      </c>
      <c r="L34" s="335">
        <f t="shared" si="7"/>
        <v>153000</v>
      </c>
      <c r="M34" s="335">
        <v>35000</v>
      </c>
      <c r="N34" s="335">
        <v>35600</v>
      </c>
      <c r="O34" s="335">
        <v>60000</v>
      </c>
      <c r="P34" s="335">
        <f t="shared" si="8"/>
        <v>130600</v>
      </c>
      <c r="Q34" s="296">
        <f t="shared" si="10"/>
        <v>561700</v>
      </c>
      <c r="R34" s="296">
        <f t="shared" si="11"/>
        <v>561700</v>
      </c>
      <c r="S34" s="296"/>
      <c r="T34" s="296"/>
      <c r="U34" s="320"/>
      <c r="V34" s="329">
        <f t="shared" si="9"/>
        <v>0</v>
      </c>
      <c r="W34" s="309"/>
      <c r="X34" s="357"/>
    </row>
    <row r="35" spans="1:24" s="323" customFormat="1" ht="8.25" x14ac:dyDescent="0.15">
      <c r="A35" s="338" t="s">
        <v>210</v>
      </c>
      <c r="B35" s="334" t="s">
        <v>82</v>
      </c>
      <c r="C35" s="309"/>
      <c r="D35" s="335"/>
      <c r="E35" s="336"/>
      <c r="F35" s="335"/>
      <c r="G35" s="383"/>
      <c r="H35" s="336">
        <f t="shared" si="6"/>
        <v>0</v>
      </c>
      <c r="I35" s="335"/>
      <c r="J35" s="335"/>
      <c r="K35" s="336"/>
      <c r="L35" s="335">
        <f t="shared" si="7"/>
        <v>0</v>
      </c>
      <c r="M35" s="335"/>
      <c r="N35" s="335"/>
      <c r="O35" s="335"/>
      <c r="P35" s="335">
        <f t="shared" si="8"/>
        <v>0</v>
      </c>
      <c r="Q35" s="296">
        <f t="shared" si="10"/>
        <v>0</v>
      </c>
      <c r="R35" s="296">
        <f t="shared" si="11"/>
        <v>0</v>
      </c>
      <c r="S35" s="296"/>
      <c r="T35" s="296"/>
      <c r="U35" s="320"/>
      <c r="V35" s="329" t="e">
        <f t="shared" si="9"/>
        <v>#DIV/0!</v>
      </c>
      <c r="W35" s="309"/>
      <c r="X35" s="357"/>
    </row>
    <row r="36" spans="1:24" s="323" customFormat="1" ht="8.25" x14ac:dyDescent="0.15">
      <c r="A36" s="333" t="s">
        <v>211</v>
      </c>
      <c r="B36" s="334" t="s">
        <v>85</v>
      </c>
      <c r="C36" s="309"/>
      <c r="D36" s="335">
        <v>1000</v>
      </c>
      <c r="E36" s="336"/>
      <c r="F36" s="335"/>
      <c r="G36" s="383"/>
      <c r="H36" s="336">
        <f t="shared" si="6"/>
        <v>0</v>
      </c>
      <c r="I36" s="335"/>
      <c r="J36" s="335"/>
      <c r="K36" s="336"/>
      <c r="L36" s="335">
        <f t="shared" si="7"/>
        <v>0</v>
      </c>
      <c r="M36" s="335"/>
      <c r="N36" s="335"/>
      <c r="O36" s="335"/>
      <c r="P36" s="335">
        <f t="shared" si="8"/>
        <v>0</v>
      </c>
      <c r="Q36" s="296">
        <f t="shared" si="10"/>
        <v>1000</v>
      </c>
      <c r="R36" s="296">
        <f t="shared" si="11"/>
        <v>1000</v>
      </c>
      <c r="S36" s="296"/>
      <c r="T36" s="296"/>
      <c r="U36" s="320"/>
      <c r="V36" s="329" t="e">
        <f t="shared" si="9"/>
        <v>#DIV/0!</v>
      </c>
      <c r="W36" s="309"/>
      <c r="X36" s="357"/>
    </row>
    <row r="37" spans="1:24" s="323" customFormat="1" ht="8.25" x14ac:dyDescent="0.15">
      <c r="A37" s="333" t="s">
        <v>154</v>
      </c>
      <c r="B37" s="334" t="s">
        <v>87</v>
      </c>
      <c r="C37" s="309">
        <v>400000</v>
      </c>
      <c r="D37" s="335">
        <v>125400</v>
      </c>
      <c r="E37" s="336">
        <v>41800</v>
      </c>
      <c r="F37" s="335">
        <v>64000</v>
      </c>
      <c r="G37" s="383">
        <v>26000</v>
      </c>
      <c r="H37" s="336">
        <f t="shared" si="6"/>
        <v>131800</v>
      </c>
      <c r="I37" s="335">
        <v>58800</v>
      </c>
      <c r="J37" s="335">
        <v>81800</v>
      </c>
      <c r="K37" s="336">
        <v>71200</v>
      </c>
      <c r="L37" s="335">
        <f t="shared" si="7"/>
        <v>211800</v>
      </c>
      <c r="M37" s="335">
        <v>50000</v>
      </c>
      <c r="N37" s="335">
        <v>50600</v>
      </c>
      <c r="O37" s="335">
        <v>75200</v>
      </c>
      <c r="P37" s="335">
        <f t="shared" si="8"/>
        <v>175800</v>
      </c>
      <c r="Q37" s="296">
        <f t="shared" si="10"/>
        <v>644800</v>
      </c>
      <c r="R37" s="296">
        <f t="shared" si="11"/>
        <v>644800</v>
      </c>
      <c r="S37" s="296"/>
      <c r="T37" s="296"/>
      <c r="U37" s="320"/>
      <c r="V37" s="329">
        <f t="shared" si="9"/>
        <v>0</v>
      </c>
      <c r="W37" s="309"/>
      <c r="X37" s="357"/>
    </row>
    <row r="38" spans="1:24" s="323" customFormat="1" ht="8.25" x14ac:dyDescent="0.15">
      <c r="A38" s="333" t="s">
        <v>155</v>
      </c>
      <c r="B38" s="334" t="s">
        <v>88</v>
      </c>
      <c r="C38" s="309"/>
      <c r="D38" s="335"/>
      <c r="E38" s="336"/>
      <c r="F38" s="335"/>
      <c r="G38" s="383"/>
      <c r="H38" s="336">
        <f t="shared" si="6"/>
        <v>0</v>
      </c>
      <c r="I38" s="335"/>
      <c r="J38" s="335"/>
      <c r="K38" s="336"/>
      <c r="L38" s="335">
        <f t="shared" si="7"/>
        <v>0</v>
      </c>
      <c r="M38" s="335"/>
      <c r="N38" s="335"/>
      <c r="O38" s="335"/>
      <c r="P38" s="335">
        <f t="shared" si="8"/>
        <v>0</v>
      </c>
      <c r="Q38" s="296">
        <f t="shared" si="10"/>
        <v>0</v>
      </c>
      <c r="R38" s="296">
        <f t="shared" si="11"/>
        <v>0</v>
      </c>
      <c r="S38" s="296"/>
      <c r="T38" s="296"/>
      <c r="U38" s="320"/>
      <c r="V38" s="329" t="e">
        <f t="shared" si="9"/>
        <v>#DIV/0!</v>
      </c>
      <c r="W38" s="309"/>
      <c r="X38" s="357"/>
    </row>
    <row r="39" spans="1:24" s="323" customFormat="1" ht="8.25" x14ac:dyDescent="0.15">
      <c r="A39" s="333" t="s">
        <v>156</v>
      </c>
      <c r="B39" s="334" t="s">
        <v>89</v>
      </c>
      <c r="C39" s="309"/>
      <c r="D39" s="335"/>
      <c r="E39" s="336"/>
      <c r="F39" s="335"/>
      <c r="G39" s="383"/>
      <c r="H39" s="336">
        <f t="shared" si="6"/>
        <v>0</v>
      </c>
      <c r="I39" s="335"/>
      <c r="J39" s="335"/>
      <c r="K39" s="336"/>
      <c r="L39" s="335">
        <f t="shared" si="7"/>
        <v>0</v>
      </c>
      <c r="M39" s="335"/>
      <c r="N39" s="335"/>
      <c r="O39" s="335"/>
      <c r="P39" s="335">
        <f t="shared" si="8"/>
        <v>0</v>
      </c>
      <c r="Q39" s="296">
        <f t="shared" si="10"/>
        <v>0</v>
      </c>
      <c r="R39" s="296">
        <f t="shared" si="11"/>
        <v>0</v>
      </c>
      <c r="S39" s="296"/>
      <c r="T39" s="296"/>
      <c r="U39" s="320"/>
      <c r="V39" s="329" t="e">
        <f t="shared" si="9"/>
        <v>#DIV/0!</v>
      </c>
      <c r="W39" s="309"/>
      <c r="X39" s="357"/>
    </row>
    <row r="40" spans="1:24" s="323" customFormat="1" ht="8.25" x14ac:dyDescent="0.15">
      <c r="A40" s="333" t="s">
        <v>209</v>
      </c>
      <c r="B40" s="334" t="s">
        <v>207</v>
      </c>
      <c r="C40" s="309">
        <v>56000</v>
      </c>
      <c r="D40" s="335">
        <v>2870</v>
      </c>
      <c r="E40" s="336"/>
      <c r="F40" s="335">
        <v>550</v>
      </c>
      <c r="G40" s="383">
        <v>50</v>
      </c>
      <c r="H40" s="336">
        <f t="shared" si="6"/>
        <v>600</v>
      </c>
      <c r="I40" s="335">
        <v>250</v>
      </c>
      <c r="J40" s="335">
        <v>50</v>
      </c>
      <c r="K40" s="336">
        <v>1050</v>
      </c>
      <c r="L40" s="335">
        <f t="shared" si="7"/>
        <v>1350</v>
      </c>
      <c r="M40" s="335">
        <v>550</v>
      </c>
      <c r="N40" s="335">
        <v>550</v>
      </c>
      <c r="O40" s="335">
        <v>550</v>
      </c>
      <c r="P40" s="335">
        <f t="shared" si="8"/>
        <v>1650</v>
      </c>
      <c r="Q40" s="296">
        <f t="shared" si="10"/>
        <v>6470</v>
      </c>
      <c r="R40" s="296">
        <f t="shared" si="11"/>
        <v>6470</v>
      </c>
      <c r="S40" s="296"/>
      <c r="T40" s="296"/>
      <c r="U40" s="320"/>
      <c r="V40" s="329">
        <f t="shared" si="9"/>
        <v>0</v>
      </c>
      <c r="W40" s="309"/>
      <c r="X40" s="357"/>
    </row>
    <row r="41" spans="1:24" s="323" customFormat="1" ht="8.25" x14ac:dyDescent="0.15">
      <c r="A41" s="333" t="s">
        <v>157</v>
      </c>
      <c r="B41" s="334" t="s">
        <v>93</v>
      </c>
      <c r="C41" s="309">
        <v>194000</v>
      </c>
      <c r="D41" s="335">
        <v>0</v>
      </c>
      <c r="E41" s="336"/>
      <c r="F41" s="335"/>
      <c r="G41" s="383"/>
      <c r="H41" s="336">
        <f t="shared" si="6"/>
        <v>0</v>
      </c>
      <c r="I41" s="335"/>
      <c r="J41" s="335"/>
      <c r="K41" s="336"/>
      <c r="L41" s="335">
        <f t="shared" si="7"/>
        <v>0</v>
      </c>
      <c r="M41" s="335"/>
      <c r="N41" s="335"/>
      <c r="O41" s="335"/>
      <c r="P41" s="335">
        <f t="shared" si="8"/>
        <v>0</v>
      </c>
      <c r="Q41" s="296">
        <f t="shared" si="10"/>
        <v>0</v>
      </c>
      <c r="R41" s="296">
        <f t="shared" si="11"/>
        <v>0</v>
      </c>
      <c r="S41" s="296"/>
      <c r="T41" s="296"/>
      <c r="U41" s="320"/>
      <c r="V41" s="329">
        <f t="shared" si="9"/>
        <v>0</v>
      </c>
      <c r="W41" s="309"/>
      <c r="X41" s="357"/>
    </row>
    <row r="42" spans="1:24" s="324" customFormat="1" ht="8.25" x14ac:dyDescent="0.15">
      <c r="A42" s="339" t="s">
        <v>34</v>
      </c>
      <c r="B42" s="331" t="s">
        <v>187</v>
      </c>
      <c r="C42" s="398">
        <f>SUM(C43:C52)</f>
        <v>180000</v>
      </c>
      <c r="D42" s="332">
        <f>SUM(D43:D52)</f>
        <v>313180</v>
      </c>
      <c r="E42" s="390"/>
      <c r="F42" s="332"/>
      <c r="G42" s="381"/>
      <c r="H42" s="340">
        <f>SUM(H43:H52)</f>
        <v>24000</v>
      </c>
      <c r="I42" s="340">
        <f>SUM(I43:I52)</f>
        <v>6000</v>
      </c>
      <c r="J42" s="332"/>
      <c r="K42" s="340"/>
      <c r="L42" s="332">
        <f>SUM(L43:L52)</f>
        <v>101240</v>
      </c>
      <c r="M42" s="340"/>
      <c r="N42" s="332"/>
      <c r="O42" s="332"/>
      <c r="P42" s="332">
        <f>SUM(P43:P52)</f>
        <v>87140</v>
      </c>
      <c r="Q42" s="332">
        <f>SUM(D42+H42+L42+P42)</f>
        <v>525560</v>
      </c>
      <c r="R42" s="332">
        <f>SUM(R43:R52)</f>
        <v>525560</v>
      </c>
      <c r="S42" s="332"/>
      <c r="T42" s="332">
        <f>+R42+S42</f>
        <v>525560</v>
      </c>
      <c r="U42" s="332">
        <f>+Q42-C42</f>
        <v>345560</v>
      </c>
      <c r="V42" s="303">
        <f t="shared" si="9"/>
        <v>1.9197777777777778</v>
      </c>
      <c r="W42" s="319"/>
      <c r="X42" s="357"/>
    </row>
    <row r="43" spans="1:24" s="323" customFormat="1" ht="8.25" x14ac:dyDescent="0.15">
      <c r="A43" s="333" t="s">
        <v>158</v>
      </c>
      <c r="B43" s="334" t="s">
        <v>64</v>
      </c>
      <c r="C43" s="309"/>
      <c r="D43" s="335"/>
      <c r="E43" s="336"/>
      <c r="F43" s="335"/>
      <c r="G43" s="383"/>
      <c r="H43" s="336">
        <f t="shared" ref="H43:H52" si="12">SUM(E43:G43)</f>
        <v>0</v>
      </c>
      <c r="I43" s="335"/>
      <c r="J43" s="335"/>
      <c r="K43" s="336"/>
      <c r="L43" s="335">
        <f t="shared" ref="L43:L52" si="13">SUM(I43:K43)</f>
        <v>0</v>
      </c>
      <c r="M43" s="335"/>
      <c r="N43" s="335"/>
      <c r="O43" s="335"/>
      <c r="P43" s="335">
        <f t="shared" ref="P43:P52" si="14">SUM(M43:O43)</f>
        <v>0</v>
      </c>
      <c r="Q43" s="296">
        <f t="shared" ref="Q43:Q63" si="15">D43+H43+L43+P43</f>
        <v>0</v>
      </c>
      <c r="R43" s="296">
        <f>SUM(Q43)</f>
        <v>0</v>
      </c>
      <c r="S43" s="296"/>
      <c r="T43" s="296"/>
      <c r="U43" s="320"/>
      <c r="V43" s="327">
        <f>U43-C43</f>
        <v>0</v>
      </c>
      <c r="W43" s="309"/>
      <c r="X43" s="357"/>
    </row>
    <row r="44" spans="1:24" s="323" customFormat="1" ht="8.25" x14ac:dyDescent="0.15">
      <c r="A44" s="333" t="s">
        <v>159</v>
      </c>
      <c r="B44" s="334" t="s">
        <v>66</v>
      </c>
      <c r="C44" s="309"/>
      <c r="D44" s="335"/>
      <c r="E44" s="336"/>
      <c r="F44" s="335"/>
      <c r="G44" s="383"/>
      <c r="H44" s="336">
        <f t="shared" si="12"/>
        <v>0</v>
      </c>
      <c r="I44" s="335"/>
      <c r="J44" s="335"/>
      <c r="K44" s="336"/>
      <c r="L44" s="335">
        <f t="shared" si="13"/>
        <v>0</v>
      </c>
      <c r="M44" s="335"/>
      <c r="N44" s="335"/>
      <c r="O44" s="335"/>
      <c r="P44" s="335">
        <f t="shared" si="14"/>
        <v>0</v>
      </c>
      <c r="Q44" s="296">
        <f t="shared" si="15"/>
        <v>0</v>
      </c>
      <c r="R44" s="296">
        <f t="shared" ref="R44:R52" si="16">SUM(Q44)</f>
        <v>0</v>
      </c>
      <c r="S44" s="296"/>
      <c r="T44" s="296"/>
      <c r="U44" s="320"/>
      <c r="V44" s="327">
        <f>U44-C44</f>
        <v>0</v>
      </c>
      <c r="W44" s="309"/>
      <c r="X44" s="357"/>
    </row>
    <row r="45" spans="1:24" s="323" customFormat="1" ht="8.25" x14ac:dyDescent="0.15">
      <c r="A45" s="333" t="s">
        <v>160</v>
      </c>
      <c r="B45" s="334" t="s">
        <v>68</v>
      </c>
      <c r="C45" s="309"/>
      <c r="D45" s="335"/>
      <c r="E45" s="336"/>
      <c r="F45" s="335"/>
      <c r="G45" s="383"/>
      <c r="H45" s="336">
        <f t="shared" si="12"/>
        <v>0</v>
      </c>
      <c r="I45" s="335"/>
      <c r="J45" s="335"/>
      <c r="K45" s="336"/>
      <c r="L45" s="335">
        <f t="shared" si="13"/>
        <v>0</v>
      </c>
      <c r="M45" s="335"/>
      <c r="N45" s="335"/>
      <c r="O45" s="335"/>
      <c r="P45" s="335">
        <f t="shared" si="14"/>
        <v>0</v>
      </c>
      <c r="Q45" s="296">
        <f t="shared" si="15"/>
        <v>0</v>
      </c>
      <c r="R45" s="296">
        <f t="shared" si="16"/>
        <v>0</v>
      </c>
      <c r="S45" s="296"/>
      <c r="T45" s="296"/>
      <c r="U45" s="320"/>
      <c r="V45" s="327">
        <f>U45-C45</f>
        <v>0</v>
      </c>
      <c r="W45" s="309"/>
      <c r="X45" s="357"/>
    </row>
    <row r="46" spans="1:24" s="323" customFormat="1" ht="8.25" x14ac:dyDescent="0.15">
      <c r="A46" s="333" t="s">
        <v>8</v>
      </c>
      <c r="B46" s="334" t="s">
        <v>70</v>
      </c>
      <c r="C46" s="309"/>
      <c r="D46" s="335"/>
      <c r="E46" s="336"/>
      <c r="F46" s="335"/>
      <c r="G46" s="383"/>
      <c r="H46" s="336">
        <f t="shared" si="12"/>
        <v>0</v>
      </c>
      <c r="I46" s="335"/>
      <c r="J46" s="335"/>
      <c r="K46" s="336"/>
      <c r="L46" s="335">
        <f t="shared" si="13"/>
        <v>0</v>
      </c>
      <c r="M46" s="335"/>
      <c r="N46" s="335"/>
      <c r="O46" s="335"/>
      <c r="P46" s="335">
        <f t="shared" si="14"/>
        <v>0</v>
      </c>
      <c r="Q46" s="296">
        <f t="shared" si="15"/>
        <v>0</v>
      </c>
      <c r="R46" s="296">
        <f t="shared" si="16"/>
        <v>0</v>
      </c>
      <c r="S46" s="296"/>
      <c r="T46" s="296"/>
      <c r="U46" s="320"/>
      <c r="V46" s="327">
        <f>U46-C46</f>
        <v>0</v>
      </c>
      <c r="W46" s="309"/>
      <c r="X46" s="357"/>
    </row>
    <row r="47" spans="1:24" s="323" customFormat="1" ht="8.25" x14ac:dyDescent="0.15">
      <c r="A47" s="333" t="s">
        <v>161</v>
      </c>
      <c r="B47" s="334" t="s">
        <v>73</v>
      </c>
      <c r="C47" s="309"/>
      <c r="D47" s="335">
        <v>259180</v>
      </c>
      <c r="E47" s="336"/>
      <c r="F47" s="335"/>
      <c r="G47" s="383"/>
      <c r="H47" s="336">
        <f t="shared" si="12"/>
        <v>0</v>
      </c>
      <c r="I47" s="335"/>
      <c r="J47" s="335"/>
      <c r="K47" s="336">
        <v>35240</v>
      </c>
      <c r="L47" s="335">
        <f t="shared" si="13"/>
        <v>35240</v>
      </c>
      <c r="M47" s="335"/>
      <c r="N47" s="335">
        <v>9140</v>
      </c>
      <c r="O47" s="335"/>
      <c r="P47" s="335">
        <f t="shared" si="14"/>
        <v>9140</v>
      </c>
      <c r="Q47" s="296">
        <f t="shared" si="15"/>
        <v>303560</v>
      </c>
      <c r="R47" s="296">
        <f>SUM(Q47)</f>
        <v>303560</v>
      </c>
      <c r="S47" s="296"/>
      <c r="T47" s="296"/>
      <c r="U47" s="320"/>
      <c r="V47" s="327">
        <f>U47-C47</f>
        <v>0</v>
      </c>
      <c r="W47" s="309"/>
      <c r="X47" s="357"/>
    </row>
    <row r="48" spans="1:24" s="323" customFormat="1" ht="8.25" x14ac:dyDescent="0.15">
      <c r="A48" s="333" t="s">
        <v>162</v>
      </c>
      <c r="B48" s="334" t="s">
        <v>75</v>
      </c>
      <c r="C48" s="309">
        <v>180000</v>
      </c>
      <c r="D48" s="335">
        <v>54000</v>
      </c>
      <c r="E48" s="336">
        <v>6000</v>
      </c>
      <c r="F48" s="335">
        <v>6000</v>
      </c>
      <c r="G48" s="383">
        <v>12000</v>
      </c>
      <c r="H48" s="336">
        <f t="shared" si="12"/>
        <v>24000</v>
      </c>
      <c r="I48" s="335">
        <v>6000</v>
      </c>
      <c r="J48" s="335">
        <v>12000</v>
      </c>
      <c r="K48" s="336">
        <v>18000</v>
      </c>
      <c r="L48" s="335">
        <f t="shared" si="13"/>
        <v>36000</v>
      </c>
      <c r="M48" s="335">
        <v>66000</v>
      </c>
      <c r="N48" s="335">
        <v>12000</v>
      </c>
      <c r="O48" s="335"/>
      <c r="P48" s="335">
        <f t="shared" si="14"/>
        <v>78000</v>
      </c>
      <c r="Q48" s="296">
        <f t="shared" si="15"/>
        <v>192000</v>
      </c>
      <c r="R48" s="296">
        <f t="shared" si="16"/>
        <v>192000</v>
      </c>
      <c r="S48" s="296"/>
      <c r="T48" s="296"/>
      <c r="U48" s="320"/>
      <c r="V48" s="327">
        <f>U4/-C48</f>
        <v>0</v>
      </c>
      <c r="W48" s="309"/>
      <c r="X48" s="357"/>
    </row>
    <row r="49" spans="1:24" s="323" customFormat="1" ht="8.25" x14ac:dyDescent="0.15">
      <c r="A49" s="333" t="s">
        <v>163</v>
      </c>
      <c r="B49" s="334" t="s">
        <v>78</v>
      </c>
      <c r="C49" s="309"/>
      <c r="D49" s="335"/>
      <c r="E49" s="336"/>
      <c r="F49" s="335"/>
      <c r="G49" s="383"/>
      <c r="H49" s="336">
        <f t="shared" si="12"/>
        <v>0</v>
      </c>
      <c r="I49" s="335"/>
      <c r="J49" s="335"/>
      <c r="K49" s="336"/>
      <c r="L49" s="335">
        <f t="shared" si="13"/>
        <v>0</v>
      </c>
      <c r="M49" s="335"/>
      <c r="N49" s="335"/>
      <c r="O49" s="335"/>
      <c r="P49" s="335">
        <f t="shared" si="14"/>
        <v>0</v>
      </c>
      <c r="Q49" s="296">
        <f t="shared" si="15"/>
        <v>0</v>
      </c>
      <c r="R49" s="296">
        <f t="shared" si="16"/>
        <v>0</v>
      </c>
      <c r="S49" s="296"/>
      <c r="T49" s="296"/>
      <c r="U49" s="320"/>
      <c r="V49" s="327">
        <f>U49-C49</f>
        <v>0</v>
      </c>
      <c r="W49" s="309"/>
      <c r="X49" s="357"/>
    </row>
    <row r="50" spans="1:24" s="323" customFormat="1" ht="8.25" x14ac:dyDescent="0.15">
      <c r="A50" s="333" t="s">
        <v>164</v>
      </c>
      <c r="B50" s="334" t="s">
        <v>81</v>
      </c>
      <c r="C50" s="309"/>
      <c r="D50" s="335"/>
      <c r="E50" s="336"/>
      <c r="F50" s="335"/>
      <c r="G50" s="383"/>
      <c r="H50" s="336">
        <f t="shared" si="12"/>
        <v>0</v>
      </c>
      <c r="I50" s="335"/>
      <c r="J50" s="335"/>
      <c r="K50" s="336"/>
      <c r="L50" s="335">
        <f t="shared" si="13"/>
        <v>0</v>
      </c>
      <c r="M50" s="335"/>
      <c r="N50" s="335"/>
      <c r="O50" s="335"/>
      <c r="P50" s="335">
        <f t="shared" si="14"/>
        <v>0</v>
      </c>
      <c r="Q50" s="296">
        <f t="shared" si="15"/>
        <v>0</v>
      </c>
      <c r="R50" s="296">
        <f t="shared" si="16"/>
        <v>0</v>
      </c>
      <c r="S50" s="296"/>
      <c r="T50" s="296"/>
      <c r="U50" s="320"/>
      <c r="V50" s="327">
        <f>U50-C50</f>
        <v>0</v>
      </c>
      <c r="W50" s="309"/>
      <c r="X50" s="357"/>
    </row>
    <row r="51" spans="1:24" s="323" customFormat="1" ht="8.25" x14ac:dyDescent="0.15">
      <c r="A51" s="333" t="s">
        <v>165</v>
      </c>
      <c r="B51" s="334" t="s">
        <v>83</v>
      </c>
      <c r="C51" s="309"/>
      <c r="D51" s="335"/>
      <c r="E51" s="336"/>
      <c r="F51" s="335"/>
      <c r="G51" s="383"/>
      <c r="H51" s="336">
        <f t="shared" si="12"/>
        <v>0</v>
      </c>
      <c r="I51" s="335"/>
      <c r="J51" s="335"/>
      <c r="K51" s="336"/>
      <c r="L51" s="335">
        <f t="shared" si="13"/>
        <v>0</v>
      </c>
      <c r="M51" s="335"/>
      <c r="N51" s="335"/>
      <c r="O51" s="335"/>
      <c r="P51" s="335">
        <f t="shared" si="14"/>
        <v>0</v>
      </c>
      <c r="Q51" s="296">
        <f t="shared" si="15"/>
        <v>0</v>
      </c>
      <c r="R51" s="296">
        <f t="shared" si="16"/>
        <v>0</v>
      </c>
      <c r="S51" s="296"/>
      <c r="T51" s="296"/>
      <c r="U51" s="320"/>
      <c r="V51" s="327">
        <f>U51-C51</f>
        <v>0</v>
      </c>
      <c r="W51" s="309"/>
      <c r="X51" s="357"/>
    </row>
    <row r="52" spans="1:24" s="323" customFormat="1" ht="8.25" x14ac:dyDescent="0.15">
      <c r="A52" s="333" t="s">
        <v>166</v>
      </c>
      <c r="B52" s="334" t="s">
        <v>86</v>
      </c>
      <c r="C52" s="309"/>
      <c r="D52" s="335"/>
      <c r="E52" s="336"/>
      <c r="F52" s="335"/>
      <c r="G52" s="384"/>
      <c r="H52" s="336">
        <f t="shared" si="12"/>
        <v>0</v>
      </c>
      <c r="I52" s="335"/>
      <c r="J52" s="335"/>
      <c r="K52" s="336">
        <v>30000</v>
      </c>
      <c r="L52" s="335">
        <f t="shared" si="13"/>
        <v>30000</v>
      </c>
      <c r="M52" s="335"/>
      <c r="N52" s="335"/>
      <c r="O52" s="335"/>
      <c r="P52" s="335">
        <f t="shared" si="14"/>
        <v>0</v>
      </c>
      <c r="Q52" s="296">
        <f t="shared" si="15"/>
        <v>30000</v>
      </c>
      <c r="R52" s="296">
        <f t="shared" si="16"/>
        <v>30000</v>
      </c>
      <c r="S52" s="296"/>
      <c r="T52" s="296"/>
      <c r="U52" s="320"/>
      <c r="V52" s="327">
        <f>U52-C52</f>
        <v>0</v>
      </c>
      <c r="W52" s="309"/>
      <c r="X52" s="357"/>
    </row>
    <row r="53" spans="1:24" s="324" customFormat="1" ht="8.25" x14ac:dyDescent="0.15">
      <c r="A53" s="339" t="s">
        <v>9</v>
      </c>
      <c r="B53" s="331" t="s">
        <v>190</v>
      </c>
      <c r="C53" s="398">
        <f>SUM(C54:C59)</f>
        <v>0</v>
      </c>
      <c r="D53" s="332">
        <f>SUM(D54:D59)</f>
        <v>1415</v>
      </c>
      <c r="E53" s="390"/>
      <c r="F53" s="332"/>
      <c r="G53" s="381"/>
      <c r="H53" s="390">
        <f>SUM(H54:H59)</f>
        <v>1795</v>
      </c>
      <c r="I53" s="390">
        <f>SUM(I54:I59)</f>
        <v>0</v>
      </c>
      <c r="J53" s="332"/>
      <c r="K53" s="340"/>
      <c r="L53" s="332">
        <f>SUM(L54:L59)</f>
        <v>411</v>
      </c>
      <c r="M53" s="390">
        <f>SUM(M54:M59)</f>
        <v>0</v>
      </c>
      <c r="N53" s="332"/>
      <c r="O53" s="332"/>
      <c r="P53" s="332">
        <f>SUM(P54:P59)</f>
        <v>0</v>
      </c>
      <c r="Q53" s="332">
        <f>SUM(D53+H53+L53+P53)</f>
        <v>3621</v>
      </c>
      <c r="R53" s="332">
        <f>SUM(Q53)</f>
        <v>3621</v>
      </c>
      <c r="S53" s="332"/>
      <c r="T53" s="332">
        <f t="shared" ref="T53:T62" si="17">R53+S53</f>
        <v>3621</v>
      </c>
      <c r="U53" s="332">
        <f>+Q53-C53</f>
        <v>3621</v>
      </c>
      <c r="V53" s="301" t="e">
        <f>SUM(U53/C53)</f>
        <v>#DIV/0!</v>
      </c>
      <c r="W53" s="319"/>
      <c r="X53" s="357"/>
    </row>
    <row r="54" spans="1:24" s="323" customFormat="1" ht="8.25" x14ac:dyDescent="0.15">
      <c r="A54" s="333" t="s">
        <v>167</v>
      </c>
      <c r="B54" s="334" t="s">
        <v>91</v>
      </c>
      <c r="C54" s="309"/>
      <c r="D54" s="335"/>
      <c r="E54" s="336"/>
      <c r="F54" s="335">
        <v>1000</v>
      </c>
      <c r="G54" s="382"/>
      <c r="H54" s="336">
        <f t="shared" ref="H54:H59" si="18">SUM(E54:G54)</f>
        <v>1000</v>
      </c>
      <c r="I54" s="335"/>
      <c r="J54" s="335"/>
      <c r="K54" s="336"/>
      <c r="L54" s="335">
        <f t="shared" ref="L54:L63" si="19">SUM(I54:K54)</f>
        <v>0</v>
      </c>
      <c r="M54" s="335"/>
      <c r="N54" s="335"/>
      <c r="O54" s="335"/>
      <c r="P54" s="335">
        <f t="shared" ref="P54:P63" si="20">SUM(M54:O54)</f>
        <v>0</v>
      </c>
      <c r="Q54" s="296">
        <f t="shared" si="15"/>
        <v>1000</v>
      </c>
      <c r="R54" s="296">
        <f>SUM(Q54)</f>
        <v>1000</v>
      </c>
      <c r="S54" s="296"/>
      <c r="T54" s="296"/>
      <c r="U54" s="320"/>
      <c r="V54" s="329"/>
      <c r="W54" s="309"/>
      <c r="X54" s="357"/>
    </row>
    <row r="55" spans="1:24" s="323" customFormat="1" ht="8.25" x14ac:dyDescent="0.15">
      <c r="A55" s="333" t="s">
        <v>168</v>
      </c>
      <c r="B55" s="334" t="s">
        <v>94</v>
      </c>
      <c r="C55" s="309"/>
      <c r="D55" s="335">
        <v>1415</v>
      </c>
      <c r="E55" s="336">
        <v>447</v>
      </c>
      <c r="F55" s="335">
        <v>348</v>
      </c>
      <c r="G55" s="383"/>
      <c r="H55" s="336">
        <f t="shared" si="18"/>
        <v>795</v>
      </c>
      <c r="I55" s="335"/>
      <c r="J55" s="335">
        <v>331</v>
      </c>
      <c r="K55" s="336">
        <v>80</v>
      </c>
      <c r="L55" s="335">
        <f t="shared" si="19"/>
        <v>411</v>
      </c>
      <c r="M55" s="335"/>
      <c r="N55" s="335"/>
      <c r="O55" s="335"/>
      <c r="P55" s="335">
        <f t="shared" si="20"/>
        <v>0</v>
      </c>
      <c r="Q55" s="296">
        <f t="shared" si="15"/>
        <v>2621</v>
      </c>
      <c r="R55" s="296">
        <f t="shared" ref="R55:R59" si="21">SUM(Q55)</f>
        <v>2621</v>
      </c>
      <c r="S55" s="296"/>
      <c r="T55" s="296"/>
      <c r="U55" s="320"/>
      <c r="V55" s="329"/>
      <c r="W55" s="309"/>
      <c r="X55" s="357"/>
    </row>
    <row r="56" spans="1:24" s="323" customFormat="1" ht="8.25" x14ac:dyDescent="0.15">
      <c r="A56" s="333" t="s">
        <v>169</v>
      </c>
      <c r="B56" s="334" t="s">
        <v>95</v>
      </c>
      <c r="C56" s="309"/>
      <c r="D56" s="335"/>
      <c r="E56" s="336"/>
      <c r="F56" s="335"/>
      <c r="G56" s="383"/>
      <c r="H56" s="336">
        <f t="shared" si="18"/>
        <v>0</v>
      </c>
      <c r="I56" s="335"/>
      <c r="J56" s="335"/>
      <c r="K56" s="336"/>
      <c r="L56" s="335">
        <f t="shared" si="19"/>
        <v>0</v>
      </c>
      <c r="M56" s="335"/>
      <c r="N56" s="335"/>
      <c r="O56" s="335"/>
      <c r="P56" s="335">
        <f t="shared" si="20"/>
        <v>0</v>
      </c>
      <c r="Q56" s="296">
        <f t="shared" si="15"/>
        <v>0</v>
      </c>
      <c r="R56" s="296">
        <f t="shared" si="21"/>
        <v>0</v>
      </c>
      <c r="S56" s="296"/>
      <c r="T56" s="296"/>
      <c r="U56" s="320"/>
      <c r="V56" s="329"/>
      <c r="W56" s="309"/>
      <c r="X56" s="357"/>
    </row>
    <row r="57" spans="1:24" s="323" customFormat="1" ht="8.25" x14ac:dyDescent="0.15">
      <c r="A57" s="333" t="s">
        <v>18</v>
      </c>
      <c r="B57" s="334" t="s">
        <v>96</v>
      </c>
      <c r="C57" s="309"/>
      <c r="D57" s="335"/>
      <c r="E57" s="336"/>
      <c r="F57" s="335"/>
      <c r="G57" s="383"/>
      <c r="H57" s="336">
        <f t="shared" si="18"/>
        <v>0</v>
      </c>
      <c r="I57" s="335"/>
      <c r="J57" s="335"/>
      <c r="K57" s="336"/>
      <c r="L57" s="335">
        <f t="shared" si="19"/>
        <v>0</v>
      </c>
      <c r="M57" s="335"/>
      <c r="N57" s="335"/>
      <c r="O57" s="335"/>
      <c r="P57" s="335">
        <f t="shared" si="20"/>
        <v>0</v>
      </c>
      <c r="Q57" s="296">
        <f t="shared" si="15"/>
        <v>0</v>
      </c>
      <c r="R57" s="296">
        <f t="shared" si="21"/>
        <v>0</v>
      </c>
      <c r="S57" s="296"/>
      <c r="T57" s="296"/>
      <c r="U57" s="320"/>
      <c r="V57" s="329"/>
      <c r="W57" s="309"/>
      <c r="X57" s="357"/>
    </row>
    <row r="58" spans="1:24" s="323" customFormat="1" ht="8.25" x14ac:dyDescent="0.15">
      <c r="A58" s="333" t="s">
        <v>19</v>
      </c>
      <c r="B58" s="334" t="s">
        <v>102</v>
      </c>
      <c r="C58" s="309"/>
      <c r="D58" s="335"/>
      <c r="E58" s="336"/>
      <c r="F58" s="335"/>
      <c r="G58" s="383"/>
      <c r="H58" s="336">
        <f t="shared" si="18"/>
        <v>0</v>
      </c>
      <c r="I58" s="335"/>
      <c r="J58" s="335"/>
      <c r="K58" s="336"/>
      <c r="L58" s="335">
        <f t="shared" si="19"/>
        <v>0</v>
      </c>
      <c r="M58" s="335"/>
      <c r="N58" s="335"/>
      <c r="O58" s="335"/>
      <c r="P58" s="335">
        <f t="shared" si="20"/>
        <v>0</v>
      </c>
      <c r="Q58" s="296">
        <f t="shared" si="15"/>
        <v>0</v>
      </c>
      <c r="R58" s="296"/>
      <c r="S58" s="296"/>
      <c r="T58" s="296"/>
      <c r="U58" s="320"/>
      <c r="V58" s="329"/>
      <c r="W58" s="309"/>
      <c r="X58" s="357"/>
    </row>
    <row r="59" spans="1:24" s="323" customFormat="1" ht="8.25" x14ac:dyDescent="0.15">
      <c r="A59" s="333" t="s">
        <v>252</v>
      </c>
      <c r="B59" s="334" t="s">
        <v>253</v>
      </c>
      <c r="C59" s="309"/>
      <c r="D59" s="335"/>
      <c r="E59" s="336"/>
      <c r="F59" s="335"/>
      <c r="G59" s="383"/>
      <c r="H59" s="336">
        <f t="shared" si="18"/>
        <v>0</v>
      </c>
      <c r="I59" s="335"/>
      <c r="J59" s="335"/>
      <c r="K59" s="336"/>
      <c r="L59" s="335">
        <f t="shared" si="19"/>
        <v>0</v>
      </c>
      <c r="M59" s="335"/>
      <c r="N59" s="335"/>
      <c r="O59" s="335"/>
      <c r="P59" s="335">
        <f t="shared" si="20"/>
        <v>0</v>
      </c>
      <c r="Q59" s="296">
        <f t="shared" si="15"/>
        <v>0</v>
      </c>
      <c r="R59" s="296">
        <f t="shared" si="21"/>
        <v>0</v>
      </c>
      <c r="S59" s="296"/>
      <c r="T59" s="296"/>
      <c r="U59" s="320"/>
      <c r="V59" s="329"/>
      <c r="W59" s="309"/>
      <c r="X59" s="357"/>
    </row>
    <row r="60" spans="1:24" s="324" customFormat="1" ht="8.25" x14ac:dyDescent="0.15">
      <c r="A60" s="339" t="s">
        <v>49</v>
      </c>
      <c r="B60" s="331" t="s">
        <v>191</v>
      </c>
      <c r="C60" s="398">
        <f>SUM(C61:C63)</f>
        <v>0</v>
      </c>
      <c r="D60" s="332">
        <f>SUM(D61:D63)</f>
        <v>1500</v>
      </c>
      <c r="E60" s="390"/>
      <c r="F60" s="332"/>
      <c r="G60" s="381"/>
      <c r="H60" s="340">
        <f>SUM(H61:H63)</f>
        <v>0</v>
      </c>
      <c r="I60" s="340">
        <f>SUM(I61:I63)</f>
        <v>0</v>
      </c>
      <c r="J60" s="332"/>
      <c r="K60" s="340"/>
      <c r="L60" s="332">
        <f>SUM(L61:L63)</f>
        <v>500</v>
      </c>
      <c r="M60" s="340">
        <f>SUM(M61:M63)</f>
        <v>0</v>
      </c>
      <c r="N60" s="332"/>
      <c r="O60" s="332"/>
      <c r="P60" s="332">
        <f>SUM(P61:P63)</f>
        <v>0</v>
      </c>
      <c r="Q60" s="332">
        <f>SUM(D60+H60+L60+P60)</f>
        <v>2000</v>
      </c>
      <c r="R60" s="332">
        <f>SUM(Q60)</f>
        <v>2000</v>
      </c>
      <c r="S60" s="332"/>
      <c r="T60" s="332">
        <f t="shared" si="17"/>
        <v>2000</v>
      </c>
      <c r="U60" s="332">
        <f t="shared" ref="U60:U65" si="22">+Q60-C60</f>
        <v>2000</v>
      </c>
      <c r="V60" s="301" t="e">
        <f>U60/C60</f>
        <v>#DIV/0!</v>
      </c>
      <c r="W60" s="319"/>
      <c r="X60" s="357"/>
    </row>
    <row r="61" spans="1:24" s="323" customFormat="1" ht="8.25" x14ac:dyDescent="0.15">
      <c r="A61" s="333" t="s">
        <v>170</v>
      </c>
      <c r="B61" s="334" t="s">
        <v>97</v>
      </c>
      <c r="C61" s="309"/>
      <c r="D61" s="335"/>
      <c r="E61" s="336"/>
      <c r="F61" s="335"/>
      <c r="G61" s="383"/>
      <c r="H61" s="336"/>
      <c r="I61" s="335"/>
      <c r="J61" s="335"/>
      <c r="K61" s="336"/>
      <c r="L61" s="335">
        <f t="shared" si="19"/>
        <v>0</v>
      </c>
      <c r="M61" s="335"/>
      <c r="N61" s="335"/>
      <c r="O61" s="335"/>
      <c r="P61" s="335">
        <f t="shared" si="20"/>
        <v>0</v>
      </c>
      <c r="Q61" s="296">
        <f t="shared" si="15"/>
        <v>0</v>
      </c>
      <c r="R61" s="296">
        <f>SUM(Q61)</f>
        <v>0</v>
      </c>
      <c r="S61" s="296"/>
      <c r="T61" s="296">
        <f t="shared" si="17"/>
        <v>0</v>
      </c>
      <c r="U61" s="320">
        <f t="shared" si="22"/>
        <v>0</v>
      </c>
      <c r="V61" s="329"/>
      <c r="W61" s="309"/>
      <c r="X61" s="357"/>
    </row>
    <row r="62" spans="1:24" s="323" customFormat="1" ht="8.25" x14ac:dyDescent="0.15">
      <c r="A62" s="333" t="s">
        <v>171</v>
      </c>
      <c r="B62" s="334" t="s">
        <v>101</v>
      </c>
      <c r="C62" s="309"/>
      <c r="D62" s="335"/>
      <c r="E62" s="336"/>
      <c r="F62" s="335"/>
      <c r="G62" s="383"/>
      <c r="H62" s="336"/>
      <c r="I62" s="335"/>
      <c r="J62" s="335"/>
      <c r="K62" s="336"/>
      <c r="L62" s="335">
        <f t="shared" si="19"/>
        <v>0</v>
      </c>
      <c r="M62" s="335"/>
      <c r="N62" s="335"/>
      <c r="O62" s="335"/>
      <c r="P62" s="335">
        <f t="shared" si="20"/>
        <v>0</v>
      </c>
      <c r="Q62" s="296">
        <f t="shared" si="15"/>
        <v>0</v>
      </c>
      <c r="R62" s="296">
        <f>SUM(Q62)</f>
        <v>0</v>
      </c>
      <c r="S62" s="296"/>
      <c r="T62" s="296">
        <f t="shared" si="17"/>
        <v>0</v>
      </c>
      <c r="U62" s="320">
        <f t="shared" si="22"/>
        <v>0</v>
      </c>
      <c r="V62" s="329"/>
      <c r="W62" s="309"/>
      <c r="X62" s="357"/>
    </row>
    <row r="63" spans="1:24" s="323" customFormat="1" ht="8.25" x14ac:dyDescent="0.15">
      <c r="A63" s="333" t="s">
        <v>172</v>
      </c>
      <c r="B63" s="334" t="s">
        <v>104</v>
      </c>
      <c r="C63" s="309"/>
      <c r="D63" s="335">
        <v>1500</v>
      </c>
      <c r="E63" s="336"/>
      <c r="F63" s="335"/>
      <c r="G63" s="383"/>
      <c r="H63" s="336"/>
      <c r="I63" s="335"/>
      <c r="J63" s="335"/>
      <c r="K63" s="336">
        <v>500</v>
      </c>
      <c r="L63" s="335">
        <f t="shared" si="19"/>
        <v>500</v>
      </c>
      <c r="M63" s="335"/>
      <c r="N63" s="335"/>
      <c r="O63" s="335"/>
      <c r="P63" s="335">
        <f t="shared" si="20"/>
        <v>0</v>
      </c>
      <c r="Q63" s="296">
        <f t="shared" si="15"/>
        <v>2000</v>
      </c>
      <c r="R63" s="296">
        <f>SUM(Q63)</f>
        <v>2000</v>
      </c>
      <c r="S63" s="296"/>
      <c r="T63" s="296"/>
      <c r="U63" s="320"/>
      <c r="V63" s="329"/>
      <c r="W63" s="309"/>
      <c r="X63" s="357"/>
    </row>
    <row r="64" spans="1:24" s="324" customFormat="1" ht="8.25" x14ac:dyDescent="0.15">
      <c r="A64" s="339" t="s">
        <v>53</v>
      </c>
      <c r="B64" s="331" t="s">
        <v>108</v>
      </c>
      <c r="C64" s="398">
        <v>0</v>
      </c>
      <c r="D64" s="332">
        <v>0</v>
      </c>
      <c r="E64" s="340"/>
      <c r="F64" s="332"/>
      <c r="G64" s="381"/>
      <c r="H64" s="340">
        <v>0</v>
      </c>
      <c r="I64" s="332"/>
      <c r="J64" s="332"/>
      <c r="K64" s="340"/>
      <c r="L64" s="332">
        <v>0</v>
      </c>
      <c r="M64" s="332"/>
      <c r="N64" s="332"/>
      <c r="O64" s="332"/>
      <c r="P64" s="332">
        <v>0</v>
      </c>
      <c r="Q64" s="332">
        <f>SUM(D64+H64+L64+P64)</f>
        <v>0</v>
      </c>
      <c r="R64" s="332">
        <f>SUM(Q64)</f>
        <v>0</v>
      </c>
      <c r="S64" s="332"/>
      <c r="T64" s="332">
        <f>+R64+S64</f>
        <v>0</v>
      </c>
      <c r="U64" s="332">
        <f t="shared" si="22"/>
        <v>0</v>
      </c>
      <c r="V64" s="301" t="e">
        <f>U64/C64</f>
        <v>#DIV/0!</v>
      </c>
      <c r="W64" s="319"/>
      <c r="X64" s="357"/>
    </row>
    <row r="65" spans="1:24" s="324" customFormat="1" ht="8.25" x14ac:dyDescent="0.15">
      <c r="A65" s="339" t="s">
        <v>57</v>
      </c>
      <c r="B65" s="331" t="s">
        <v>110</v>
      </c>
      <c r="C65" s="398">
        <v>0</v>
      </c>
      <c r="D65" s="332">
        <v>0</v>
      </c>
      <c r="E65" s="340"/>
      <c r="F65" s="332"/>
      <c r="G65" s="381"/>
      <c r="H65" s="340">
        <v>0</v>
      </c>
      <c r="I65" s="332"/>
      <c r="J65" s="332"/>
      <c r="K65" s="340"/>
      <c r="L65" s="332">
        <v>0</v>
      </c>
      <c r="M65" s="332"/>
      <c r="N65" s="332"/>
      <c r="O65" s="332"/>
      <c r="P65" s="332">
        <v>0</v>
      </c>
      <c r="Q65" s="332">
        <f>SUM(D65+H65+L65+P65)</f>
        <v>0</v>
      </c>
      <c r="R65" s="332">
        <f t="shared" ref="R65:R66" si="23">SUM(Q65)</f>
        <v>0</v>
      </c>
      <c r="S65" s="332"/>
      <c r="T65" s="332">
        <f>+R65+S65</f>
        <v>0</v>
      </c>
      <c r="U65" s="332">
        <f t="shared" si="22"/>
        <v>0</v>
      </c>
      <c r="V65" s="301" t="e">
        <f>U65/C65</f>
        <v>#DIV/0!</v>
      </c>
      <c r="W65" s="319"/>
      <c r="X65" s="357"/>
    </row>
    <row r="66" spans="1:24" s="323" customFormat="1" ht="8.25" x14ac:dyDescent="0.15">
      <c r="A66" s="342"/>
      <c r="B66" s="326"/>
      <c r="C66" s="309"/>
      <c r="D66" s="335"/>
      <c r="E66" s="336"/>
      <c r="F66" s="335"/>
      <c r="G66" s="383"/>
      <c r="H66" s="336"/>
      <c r="I66" s="335"/>
      <c r="J66" s="335"/>
      <c r="K66" s="336"/>
      <c r="L66" s="335"/>
      <c r="M66" s="335"/>
      <c r="N66" s="335"/>
      <c r="O66" s="335"/>
      <c r="P66" s="335"/>
      <c r="Q66" s="335"/>
      <c r="R66" s="332">
        <f t="shared" si="23"/>
        <v>0</v>
      </c>
      <c r="S66" s="335"/>
      <c r="T66" s="335"/>
      <c r="U66" s="320"/>
      <c r="V66" s="329"/>
      <c r="W66" s="309"/>
      <c r="X66" s="357"/>
    </row>
    <row r="67" spans="1:24" s="324" customFormat="1" ht="8.25" x14ac:dyDescent="0.15">
      <c r="A67" s="343" t="s">
        <v>173</v>
      </c>
      <c r="B67" s="344"/>
      <c r="C67" s="398">
        <f>SUM(C68:C73)</f>
        <v>0</v>
      </c>
      <c r="D67" s="332">
        <f>SUM(D68:D74)</f>
        <v>57358</v>
      </c>
      <c r="E67" s="390"/>
      <c r="F67" s="332"/>
      <c r="G67" s="381"/>
      <c r="H67" s="390">
        <f>SUM(H68:H74)</f>
        <v>105385.57</v>
      </c>
      <c r="I67" s="390">
        <f>SUM(I68:I74)</f>
        <v>82444.94</v>
      </c>
      <c r="J67" s="332"/>
      <c r="K67" s="340"/>
      <c r="L67" s="332">
        <f>SUM(L68:L74)</f>
        <v>219462.56</v>
      </c>
      <c r="M67" s="390"/>
      <c r="N67" s="332"/>
      <c r="O67" s="332"/>
      <c r="P67" s="332">
        <f>SUM(P68:P75)</f>
        <v>216440.81</v>
      </c>
      <c r="Q67" s="332">
        <f>SUM(D67+H67+L67+P67)</f>
        <v>598646.93999999994</v>
      </c>
      <c r="R67" s="332">
        <f>SUM(R68:R75)</f>
        <v>345646.93999999994</v>
      </c>
      <c r="S67" s="332">
        <f>SUM(S68:S75)</f>
        <v>253000</v>
      </c>
      <c r="T67" s="332">
        <f>+R67+S67</f>
        <v>598646.93999999994</v>
      </c>
      <c r="U67" s="332">
        <f>+Q67-C67</f>
        <v>598646.93999999994</v>
      </c>
      <c r="V67" s="301" t="e">
        <f>U67/C67</f>
        <v>#DIV/0!</v>
      </c>
      <c r="W67" s="319"/>
      <c r="X67" s="357"/>
    </row>
    <row r="68" spans="1:24" s="323" customFormat="1" ht="8.25" x14ac:dyDescent="0.15">
      <c r="A68" s="346" t="s">
        <v>174</v>
      </c>
      <c r="B68" s="318" t="s">
        <v>192</v>
      </c>
      <c r="C68" s="309"/>
      <c r="D68" s="335"/>
      <c r="E68" s="336"/>
      <c r="F68" s="335"/>
      <c r="G68" s="383"/>
      <c r="H68" s="336">
        <f t="shared" ref="H68:H74" si="24">SUM(E68:G68)</f>
        <v>0</v>
      </c>
      <c r="I68" s="335"/>
      <c r="J68" s="335"/>
      <c r="K68" s="336"/>
      <c r="L68" s="335">
        <f t="shared" ref="L68:L74" si="25">SUM(I68:K68)</f>
        <v>0</v>
      </c>
      <c r="M68" s="335"/>
      <c r="N68" s="335"/>
      <c r="O68" s="335"/>
      <c r="P68" s="335">
        <f t="shared" ref="P68:P74" si="26">SUM(M68:O68)</f>
        <v>0</v>
      </c>
      <c r="Q68" s="335"/>
      <c r="R68" s="335">
        <f>SUM(Q68)</f>
        <v>0</v>
      </c>
      <c r="S68" s="335"/>
      <c r="T68" s="296">
        <f>R68+S68</f>
        <v>0</v>
      </c>
      <c r="U68" s="320">
        <f>+Q68-C68</f>
        <v>0</v>
      </c>
      <c r="V68" s="329"/>
      <c r="W68" s="309"/>
      <c r="X68" s="357"/>
    </row>
    <row r="69" spans="1:24" s="323" customFormat="1" ht="8.25" x14ac:dyDescent="0.15">
      <c r="A69" s="346" t="s">
        <v>265</v>
      </c>
      <c r="B69" s="318"/>
      <c r="C69" s="309"/>
      <c r="D69" s="335">
        <v>2215</v>
      </c>
      <c r="E69" s="336">
        <v>4060.57</v>
      </c>
      <c r="F69" s="335"/>
      <c r="G69" s="383"/>
      <c r="H69" s="336">
        <f t="shared" si="24"/>
        <v>4060.57</v>
      </c>
      <c r="I69" s="335">
        <v>35984.32</v>
      </c>
      <c r="J69" s="335">
        <v>72493.08</v>
      </c>
      <c r="K69" s="336">
        <f>1233.48+1524</f>
        <v>2757.48</v>
      </c>
      <c r="L69" s="335">
        <f t="shared" si="25"/>
        <v>111234.87999999999</v>
      </c>
      <c r="M69" s="335"/>
      <c r="N69" s="335">
        <v>25656.32</v>
      </c>
      <c r="O69" s="335">
        <v>6780</v>
      </c>
      <c r="P69" s="335">
        <f t="shared" si="26"/>
        <v>32436.32</v>
      </c>
      <c r="Q69" s="296">
        <f t="shared" ref="Q69:Q74" si="27">D69+H69+L69+P69</f>
        <v>149946.76999999999</v>
      </c>
      <c r="R69" s="335">
        <f t="shared" ref="R69:R75" si="28">SUM(Q69)</f>
        <v>149946.76999999999</v>
      </c>
      <c r="S69" s="335"/>
      <c r="T69" s="296"/>
      <c r="U69" s="320"/>
      <c r="V69" s="329"/>
      <c r="W69" s="309"/>
      <c r="X69" s="357"/>
    </row>
    <row r="70" spans="1:24" s="323" customFormat="1" ht="8.25" x14ac:dyDescent="0.15">
      <c r="A70" s="346" t="s">
        <v>264</v>
      </c>
      <c r="B70" s="318"/>
      <c r="C70" s="309"/>
      <c r="D70" s="335">
        <v>1643</v>
      </c>
      <c r="E70" s="336">
        <v>10358.01</v>
      </c>
      <c r="F70" s="335">
        <v>12405</v>
      </c>
      <c r="G70" s="383"/>
      <c r="H70" s="336">
        <f t="shared" si="24"/>
        <v>22763.010000000002</v>
      </c>
      <c r="I70" s="335">
        <v>25460.62</v>
      </c>
      <c r="J70" s="335">
        <v>188</v>
      </c>
      <c r="K70" s="336">
        <v>13814.5</v>
      </c>
      <c r="L70" s="335">
        <f t="shared" si="25"/>
        <v>39463.119999999995</v>
      </c>
      <c r="M70" s="335">
        <v>700.32</v>
      </c>
      <c r="N70" s="335">
        <v>33983.449999999997</v>
      </c>
      <c r="O70" s="335">
        <v>42440.9</v>
      </c>
      <c r="P70" s="335">
        <f t="shared" si="26"/>
        <v>77124.67</v>
      </c>
      <c r="Q70" s="296">
        <f t="shared" si="27"/>
        <v>140993.79999999999</v>
      </c>
      <c r="R70" s="335">
        <f t="shared" si="28"/>
        <v>140993.79999999999</v>
      </c>
      <c r="S70" s="335"/>
      <c r="T70" s="296"/>
      <c r="U70" s="320"/>
      <c r="V70" s="329"/>
      <c r="W70" s="309"/>
      <c r="X70" s="357"/>
    </row>
    <row r="71" spans="1:24" s="323" customFormat="1" ht="8.25" x14ac:dyDescent="0.15">
      <c r="A71" s="346" t="s">
        <v>175</v>
      </c>
      <c r="B71" s="318" t="s">
        <v>194</v>
      </c>
      <c r="C71" s="309"/>
      <c r="D71" s="335"/>
      <c r="E71" s="336"/>
      <c r="F71" s="335"/>
      <c r="G71" s="383"/>
      <c r="H71" s="336">
        <f t="shared" si="24"/>
        <v>0</v>
      </c>
      <c r="I71" s="335"/>
      <c r="J71" s="335"/>
      <c r="K71" s="336"/>
      <c r="L71" s="335">
        <f t="shared" si="25"/>
        <v>0</v>
      </c>
      <c r="M71" s="335"/>
      <c r="N71" s="335"/>
      <c r="O71" s="335"/>
      <c r="P71" s="335">
        <f t="shared" si="26"/>
        <v>0</v>
      </c>
      <c r="Q71" s="296">
        <f t="shared" si="27"/>
        <v>0</v>
      </c>
      <c r="R71" s="335">
        <f t="shared" si="28"/>
        <v>0</v>
      </c>
      <c r="S71" s="335"/>
      <c r="T71" s="296">
        <f>R71+S71</f>
        <v>0</v>
      </c>
      <c r="U71" s="320">
        <f>+Q71-C71</f>
        <v>0</v>
      </c>
      <c r="V71" s="329"/>
      <c r="W71" s="309"/>
      <c r="X71" s="357"/>
    </row>
    <row r="72" spans="1:24" s="323" customFormat="1" ht="8.25" x14ac:dyDescent="0.15">
      <c r="A72" s="346" t="s">
        <v>176</v>
      </c>
      <c r="B72" s="318" t="s">
        <v>193</v>
      </c>
      <c r="C72" s="309"/>
      <c r="D72" s="335"/>
      <c r="E72" s="336"/>
      <c r="F72" s="335">
        <v>6561.99</v>
      </c>
      <c r="G72" s="383"/>
      <c r="H72" s="336">
        <f t="shared" si="24"/>
        <v>6561.99</v>
      </c>
      <c r="I72" s="335"/>
      <c r="J72" s="335">
        <v>19558.400000000001</v>
      </c>
      <c r="K72" s="336">
        <v>13706.16</v>
      </c>
      <c r="L72" s="335">
        <f t="shared" si="25"/>
        <v>33264.559999999998</v>
      </c>
      <c r="M72" s="335">
        <v>1000</v>
      </c>
      <c r="N72" s="335">
        <v>9825.24</v>
      </c>
      <c r="O72" s="335">
        <v>3882.58</v>
      </c>
      <c r="P72" s="335">
        <f t="shared" si="26"/>
        <v>14707.82</v>
      </c>
      <c r="Q72" s="296">
        <f t="shared" si="27"/>
        <v>54534.369999999995</v>
      </c>
      <c r="R72" s="335">
        <f t="shared" si="28"/>
        <v>54534.369999999995</v>
      </c>
      <c r="S72" s="335"/>
      <c r="T72" s="296"/>
      <c r="U72" s="320"/>
      <c r="V72" s="329"/>
      <c r="W72" s="309"/>
      <c r="X72" s="357"/>
    </row>
    <row r="73" spans="1:24" s="323" customFormat="1" ht="8.25" x14ac:dyDescent="0.15">
      <c r="A73" s="346" t="s">
        <v>177</v>
      </c>
      <c r="B73" s="318" t="s">
        <v>195</v>
      </c>
      <c r="C73" s="309"/>
      <c r="D73" s="335"/>
      <c r="E73" s="336"/>
      <c r="F73" s="335"/>
      <c r="G73" s="383"/>
      <c r="H73" s="336">
        <f t="shared" si="24"/>
        <v>0</v>
      </c>
      <c r="I73" s="335"/>
      <c r="J73" s="335"/>
      <c r="K73" s="336"/>
      <c r="L73" s="335">
        <f t="shared" si="25"/>
        <v>0</v>
      </c>
      <c r="M73" s="335"/>
      <c r="N73" s="335"/>
      <c r="O73" s="335"/>
      <c r="P73" s="335">
        <f t="shared" si="26"/>
        <v>0</v>
      </c>
      <c r="Q73" s="296">
        <f t="shared" si="27"/>
        <v>0</v>
      </c>
      <c r="R73" s="335">
        <f t="shared" si="28"/>
        <v>0</v>
      </c>
      <c r="S73" s="335"/>
      <c r="T73" s="296">
        <f>R73+S73</f>
        <v>0</v>
      </c>
      <c r="U73" s="320">
        <f>+Q73-C73</f>
        <v>0</v>
      </c>
      <c r="V73" s="329"/>
      <c r="W73" s="309"/>
      <c r="X73" s="357"/>
    </row>
    <row r="74" spans="1:24" s="323" customFormat="1" ht="8.25" x14ac:dyDescent="0.15">
      <c r="A74" s="347" t="s">
        <v>267</v>
      </c>
      <c r="B74" s="318" t="s">
        <v>268</v>
      </c>
      <c r="C74" s="309"/>
      <c r="D74" s="335">
        <v>53500</v>
      </c>
      <c r="E74" s="336">
        <v>15500</v>
      </c>
      <c r="F74" s="335">
        <v>36500</v>
      </c>
      <c r="G74" s="383">
        <v>20000</v>
      </c>
      <c r="H74" s="336">
        <f t="shared" si="24"/>
        <v>72000</v>
      </c>
      <c r="I74" s="335">
        <v>21000</v>
      </c>
      <c r="J74" s="335">
        <v>14500</v>
      </c>
      <c r="K74" s="336">
        <v>0</v>
      </c>
      <c r="L74" s="335">
        <f t="shared" si="25"/>
        <v>35500</v>
      </c>
      <c r="M74" s="335">
        <v>71000</v>
      </c>
      <c r="N74" s="335">
        <v>21000</v>
      </c>
      <c r="O74" s="335"/>
      <c r="P74" s="335">
        <f t="shared" si="26"/>
        <v>92000</v>
      </c>
      <c r="Q74" s="296">
        <f t="shared" si="27"/>
        <v>253000</v>
      </c>
      <c r="R74" s="335"/>
      <c r="S74" s="335">
        <f>Q74</f>
        <v>253000</v>
      </c>
      <c r="T74" s="335"/>
      <c r="U74" s="320"/>
      <c r="V74" s="329"/>
      <c r="W74" s="309"/>
      <c r="X74" s="357"/>
    </row>
    <row r="75" spans="1:24" s="323" customFormat="1" ht="8.25" x14ac:dyDescent="0.15">
      <c r="A75" s="347" t="s">
        <v>271</v>
      </c>
      <c r="B75" s="318" t="s">
        <v>272</v>
      </c>
      <c r="C75" s="309"/>
      <c r="D75" s="335"/>
      <c r="E75" s="336"/>
      <c r="F75" s="335"/>
      <c r="G75" s="383"/>
      <c r="H75" s="336"/>
      <c r="I75" s="335"/>
      <c r="J75" s="335"/>
      <c r="K75" s="336"/>
      <c r="L75" s="335"/>
      <c r="M75" s="335"/>
      <c r="N75" s="335"/>
      <c r="O75" s="335">
        <v>172</v>
      </c>
      <c r="P75" s="335">
        <f t="shared" ref="P75" si="29">SUM(M75:O75)</f>
        <v>172</v>
      </c>
      <c r="Q75" s="296">
        <f t="shared" ref="Q75" si="30">D75+H75+L75+P75</f>
        <v>172</v>
      </c>
      <c r="R75" s="335">
        <f t="shared" si="28"/>
        <v>172</v>
      </c>
      <c r="S75" s="335"/>
      <c r="T75" s="335"/>
      <c r="U75" s="335"/>
      <c r="V75" s="329"/>
      <c r="W75" s="309"/>
      <c r="X75" s="357"/>
    </row>
    <row r="76" spans="1:24" s="324" customFormat="1" ht="8.25" hidden="1" x14ac:dyDescent="0.15">
      <c r="A76" s="348" t="s">
        <v>178</v>
      </c>
      <c r="B76" s="344"/>
      <c r="C76" s="398">
        <f>C83</f>
        <v>0</v>
      </c>
      <c r="D76" s="332">
        <f>D83</f>
        <v>0</v>
      </c>
      <c r="E76" s="390"/>
      <c r="F76" s="332"/>
      <c r="G76" s="381"/>
      <c r="H76" s="340">
        <f>H83</f>
        <v>0</v>
      </c>
      <c r="I76" s="332"/>
      <c r="J76" s="332"/>
      <c r="K76" s="340"/>
      <c r="L76" s="332">
        <f>L83</f>
        <v>0</v>
      </c>
      <c r="M76" s="332"/>
      <c r="N76" s="332"/>
      <c r="O76" s="332"/>
      <c r="P76" s="332">
        <f>P83</f>
        <v>0</v>
      </c>
      <c r="Q76" s="332">
        <f>SUM(D76:P76)</f>
        <v>0</v>
      </c>
      <c r="R76" s="332">
        <f>SUM(Q76)</f>
        <v>0</v>
      </c>
      <c r="S76" s="332"/>
      <c r="T76" s="332">
        <f>R76+S76</f>
        <v>0</v>
      </c>
      <c r="U76" s="332">
        <f>+Q76-C76</f>
        <v>0</v>
      </c>
      <c r="V76" s="301" t="e">
        <f>U76/C76</f>
        <v>#DIV/0!</v>
      </c>
      <c r="W76" s="319"/>
      <c r="X76" s="357"/>
    </row>
    <row r="77" spans="1:24" s="323" customFormat="1" ht="8.25" hidden="1" x14ac:dyDescent="0.15">
      <c r="A77" s="348" t="s">
        <v>179</v>
      </c>
      <c r="B77" s="326"/>
      <c r="C77" s="309"/>
      <c r="D77" s="335"/>
      <c r="E77" s="336"/>
      <c r="F77" s="335"/>
      <c r="G77" s="383"/>
      <c r="H77" s="336"/>
      <c r="I77" s="335"/>
      <c r="J77" s="335"/>
      <c r="K77" s="336"/>
      <c r="L77" s="335"/>
      <c r="M77" s="335"/>
      <c r="N77" s="335"/>
      <c r="O77" s="335"/>
      <c r="P77" s="335"/>
      <c r="Q77" s="335"/>
      <c r="R77" s="335">
        <f>SUM(Q77)</f>
        <v>0</v>
      </c>
      <c r="S77" s="335"/>
      <c r="T77" s="335"/>
      <c r="U77" s="335"/>
      <c r="V77" s="329"/>
      <c r="W77" s="309"/>
      <c r="X77" s="357"/>
    </row>
    <row r="78" spans="1:24" s="323" customFormat="1" ht="8.25" hidden="1" x14ac:dyDescent="0.15">
      <c r="A78" s="349"/>
      <c r="B78" s="326"/>
      <c r="C78" s="309"/>
      <c r="D78" s="335"/>
      <c r="E78" s="336"/>
      <c r="F78" s="335"/>
      <c r="G78" s="383"/>
      <c r="H78" s="336"/>
      <c r="I78" s="335"/>
      <c r="J78" s="335"/>
      <c r="K78" s="336"/>
      <c r="L78" s="335"/>
      <c r="M78" s="335"/>
      <c r="N78" s="335"/>
      <c r="O78" s="335"/>
      <c r="P78" s="335"/>
      <c r="Q78" s="335"/>
      <c r="R78" s="335">
        <f t="shared" ref="R78:R85" si="31">SUM(Q78)</f>
        <v>0</v>
      </c>
      <c r="S78" s="335"/>
      <c r="T78" s="335"/>
      <c r="U78" s="335"/>
      <c r="V78" s="329"/>
      <c r="W78" s="309"/>
      <c r="X78" s="357"/>
    </row>
    <row r="79" spans="1:24" s="323" customFormat="1" ht="8.25" hidden="1" x14ac:dyDescent="0.15">
      <c r="A79" s="350" t="s">
        <v>141</v>
      </c>
      <c r="B79" s="326"/>
      <c r="C79" s="309"/>
      <c r="D79" s="335"/>
      <c r="E79" s="336"/>
      <c r="F79" s="335"/>
      <c r="G79" s="383"/>
      <c r="H79" s="336"/>
      <c r="I79" s="335"/>
      <c r="J79" s="335"/>
      <c r="K79" s="336"/>
      <c r="L79" s="335"/>
      <c r="M79" s="335"/>
      <c r="N79" s="335"/>
      <c r="O79" s="335"/>
      <c r="P79" s="335"/>
      <c r="Q79" s="335"/>
      <c r="R79" s="335">
        <f t="shared" si="31"/>
        <v>0</v>
      </c>
      <c r="S79" s="335"/>
      <c r="T79" s="335"/>
      <c r="U79" s="335"/>
      <c r="V79" s="329"/>
      <c r="W79" s="309"/>
      <c r="X79" s="357"/>
    </row>
    <row r="80" spans="1:24" s="323" customFormat="1" ht="8.25" hidden="1" x14ac:dyDescent="0.15">
      <c r="A80" s="349"/>
      <c r="B80" s="326"/>
      <c r="C80" s="309"/>
      <c r="D80" s="335"/>
      <c r="E80" s="336"/>
      <c r="F80" s="335"/>
      <c r="G80" s="383"/>
      <c r="H80" s="336"/>
      <c r="I80" s="335"/>
      <c r="J80" s="335"/>
      <c r="K80" s="336"/>
      <c r="L80" s="335"/>
      <c r="M80" s="335"/>
      <c r="N80" s="335"/>
      <c r="O80" s="335"/>
      <c r="P80" s="335"/>
      <c r="Q80" s="335"/>
      <c r="R80" s="335">
        <f t="shared" si="31"/>
        <v>0</v>
      </c>
      <c r="S80" s="335"/>
      <c r="T80" s="335"/>
      <c r="U80" s="335"/>
      <c r="V80" s="329"/>
      <c r="W80" s="309"/>
      <c r="X80" s="357"/>
    </row>
    <row r="81" spans="1:24" s="324" customFormat="1" ht="8.25" hidden="1" x14ac:dyDescent="0.15">
      <c r="A81" s="350" t="s">
        <v>142</v>
      </c>
      <c r="B81" s="318"/>
      <c r="C81" s="319"/>
      <c r="D81" s="320"/>
      <c r="E81" s="388"/>
      <c r="F81" s="320"/>
      <c r="G81" s="385"/>
      <c r="H81" s="394"/>
      <c r="I81" s="320"/>
      <c r="J81" s="320"/>
      <c r="K81" s="394"/>
      <c r="L81" s="320"/>
      <c r="M81" s="320"/>
      <c r="N81" s="320"/>
      <c r="O81" s="320"/>
      <c r="P81" s="320"/>
      <c r="Q81" s="320"/>
      <c r="R81" s="335">
        <f t="shared" si="31"/>
        <v>0</v>
      </c>
      <c r="S81" s="320"/>
      <c r="T81" s="320"/>
      <c r="U81" s="320"/>
      <c r="V81" s="322"/>
      <c r="W81" s="319"/>
      <c r="X81" s="357"/>
    </row>
    <row r="82" spans="1:24" s="323" customFormat="1" ht="8.25" hidden="1" x14ac:dyDescent="0.15">
      <c r="A82" s="350"/>
      <c r="B82" s="326"/>
      <c r="C82" s="309"/>
      <c r="D82" s="335"/>
      <c r="E82" s="336"/>
      <c r="F82" s="335"/>
      <c r="G82" s="383"/>
      <c r="H82" s="336"/>
      <c r="I82" s="335"/>
      <c r="J82" s="335"/>
      <c r="K82" s="336"/>
      <c r="L82" s="335"/>
      <c r="M82" s="335"/>
      <c r="N82" s="335"/>
      <c r="O82" s="335"/>
      <c r="P82" s="335"/>
      <c r="Q82" s="335"/>
      <c r="R82" s="335">
        <f t="shared" si="31"/>
        <v>0</v>
      </c>
      <c r="S82" s="335"/>
      <c r="T82" s="335"/>
      <c r="U82" s="335"/>
      <c r="V82" s="329"/>
      <c r="W82" s="309"/>
      <c r="X82" s="357"/>
    </row>
    <row r="83" spans="1:24" s="324" customFormat="1" ht="8.25" hidden="1" x14ac:dyDescent="0.15">
      <c r="A83" s="343" t="s">
        <v>189</v>
      </c>
      <c r="B83" s="318" t="s">
        <v>196</v>
      </c>
      <c r="C83" s="319">
        <v>0</v>
      </c>
      <c r="D83" s="320">
        <v>0</v>
      </c>
      <c r="E83" s="388"/>
      <c r="F83" s="320"/>
      <c r="G83" s="385"/>
      <c r="H83" s="394">
        <v>0</v>
      </c>
      <c r="I83" s="320"/>
      <c r="J83" s="320"/>
      <c r="K83" s="394"/>
      <c r="L83" s="320">
        <v>0</v>
      </c>
      <c r="M83" s="320"/>
      <c r="N83" s="320"/>
      <c r="O83" s="320"/>
      <c r="P83" s="320">
        <v>0</v>
      </c>
      <c r="Q83" s="320">
        <f>SUM(D83:P83)</f>
        <v>0</v>
      </c>
      <c r="R83" s="335">
        <f t="shared" si="31"/>
        <v>0</v>
      </c>
      <c r="S83" s="320"/>
      <c r="T83" s="320">
        <f>+R83+S83</f>
        <v>0</v>
      </c>
      <c r="U83" s="320">
        <f>+Q83-C83</f>
        <v>0</v>
      </c>
      <c r="V83" s="322"/>
      <c r="W83" s="312"/>
      <c r="X83" s="357"/>
    </row>
    <row r="84" spans="1:24" s="323" customFormat="1" ht="8.25" hidden="1" x14ac:dyDescent="0.15">
      <c r="A84" s="347" t="s">
        <v>180</v>
      </c>
      <c r="B84" s="326"/>
      <c r="C84" s="309"/>
      <c r="D84" s="335"/>
      <c r="E84" s="336"/>
      <c r="F84" s="335"/>
      <c r="G84" s="383"/>
      <c r="H84" s="336"/>
      <c r="I84" s="335"/>
      <c r="J84" s="335"/>
      <c r="K84" s="336"/>
      <c r="L84" s="335"/>
      <c r="M84" s="335"/>
      <c r="N84" s="335"/>
      <c r="O84" s="335"/>
      <c r="P84" s="335"/>
      <c r="Q84" s="335"/>
      <c r="R84" s="335">
        <f t="shared" si="31"/>
        <v>0</v>
      </c>
      <c r="S84" s="335"/>
      <c r="T84" s="335"/>
      <c r="U84" s="335"/>
      <c r="V84" s="329"/>
      <c r="W84" s="309"/>
      <c r="X84" s="357"/>
    </row>
    <row r="85" spans="1:24" s="323" customFormat="1" ht="8.25" hidden="1" x14ac:dyDescent="0.15">
      <c r="A85" s="347"/>
      <c r="B85" s="326"/>
      <c r="C85" s="309"/>
      <c r="D85" s="335"/>
      <c r="E85" s="336"/>
      <c r="F85" s="335"/>
      <c r="G85" s="383"/>
      <c r="H85" s="336"/>
      <c r="I85" s="335"/>
      <c r="J85" s="335"/>
      <c r="K85" s="336"/>
      <c r="L85" s="335"/>
      <c r="M85" s="335"/>
      <c r="N85" s="335"/>
      <c r="O85" s="335"/>
      <c r="P85" s="335"/>
      <c r="Q85" s="335"/>
      <c r="R85" s="335">
        <f t="shared" si="31"/>
        <v>0</v>
      </c>
      <c r="S85" s="335"/>
      <c r="T85" s="335"/>
      <c r="U85" s="335"/>
      <c r="V85" s="329"/>
      <c r="W85" s="309"/>
      <c r="X85" s="357"/>
    </row>
    <row r="86" spans="1:24" s="324" customFormat="1" ht="8.25" hidden="1" x14ac:dyDescent="0.15">
      <c r="A86" s="348" t="s">
        <v>181</v>
      </c>
      <c r="B86" s="344"/>
      <c r="C86" s="398">
        <f>SUM(C87:C92)</f>
        <v>0</v>
      </c>
      <c r="D86" s="332">
        <f>SUM(D87:D92)</f>
        <v>0</v>
      </c>
      <c r="E86" s="390"/>
      <c r="F86" s="332"/>
      <c r="G86" s="381"/>
      <c r="H86" s="340">
        <f>SUM(H87:H92)</f>
        <v>0</v>
      </c>
      <c r="I86" s="332"/>
      <c r="J86" s="332"/>
      <c r="K86" s="340"/>
      <c r="L86" s="332">
        <f>SUM(L87:L92)</f>
        <v>0</v>
      </c>
      <c r="M86" s="332"/>
      <c r="N86" s="332"/>
      <c r="O86" s="332"/>
      <c r="P86" s="332">
        <f>SUM(P87:P92)</f>
        <v>0</v>
      </c>
      <c r="Q86" s="332">
        <f>SUM(D86:P86)</f>
        <v>0</v>
      </c>
      <c r="R86" s="332">
        <f>SUM(Q86)</f>
        <v>0</v>
      </c>
      <c r="S86" s="332"/>
      <c r="T86" s="332">
        <f>+R86+S86</f>
        <v>0</v>
      </c>
      <c r="U86" s="332">
        <f>+Q86-C86</f>
        <v>0</v>
      </c>
      <c r="V86" s="301" t="e">
        <f>U86/C86</f>
        <v>#DIV/0!</v>
      </c>
      <c r="W86" s="319"/>
      <c r="X86" s="357"/>
    </row>
    <row r="87" spans="1:24" s="323" customFormat="1" ht="8.25" hidden="1" x14ac:dyDescent="0.15">
      <c r="A87" s="351"/>
      <c r="B87" s="326"/>
      <c r="C87" s="309"/>
      <c r="D87" s="335"/>
      <c r="E87" s="336"/>
      <c r="F87" s="335"/>
      <c r="G87" s="383"/>
      <c r="H87" s="336"/>
      <c r="I87" s="335"/>
      <c r="J87" s="335"/>
      <c r="K87" s="336"/>
      <c r="L87" s="335"/>
      <c r="M87" s="335"/>
      <c r="N87" s="335"/>
      <c r="O87" s="335"/>
      <c r="P87" s="335"/>
      <c r="Q87" s="335"/>
      <c r="R87" s="335">
        <f>SUM(Q87)</f>
        <v>0</v>
      </c>
      <c r="S87" s="335"/>
      <c r="T87" s="335"/>
      <c r="U87" s="335"/>
      <c r="V87" s="329"/>
      <c r="W87" s="309"/>
      <c r="X87" s="357"/>
    </row>
    <row r="88" spans="1:24" s="323" customFormat="1" ht="8.25" hidden="1" x14ac:dyDescent="0.15">
      <c r="A88" s="351"/>
      <c r="B88" s="326"/>
      <c r="C88" s="309"/>
      <c r="D88" s="335"/>
      <c r="E88" s="336"/>
      <c r="F88" s="335"/>
      <c r="G88" s="383"/>
      <c r="H88" s="336"/>
      <c r="I88" s="335"/>
      <c r="J88" s="335"/>
      <c r="K88" s="336"/>
      <c r="L88" s="335"/>
      <c r="M88" s="335"/>
      <c r="N88" s="335"/>
      <c r="O88" s="335"/>
      <c r="P88" s="335"/>
      <c r="Q88" s="335"/>
      <c r="R88" s="335">
        <f t="shared" ref="R88:R93" si="32">SUM(Q88)</f>
        <v>0</v>
      </c>
      <c r="S88" s="335"/>
      <c r="T88" s="335"/>
      <c r="U88" s="335"/>
      <c r="V88" s="329"/>
      <c r="W88" s="309"/>
      <c r="X88" s="357"/>
    </row>
    <row r="89" spans="1:24" s="323" customFormat="1" ht="8.25" hidden="1" x14ac:dyDescent="0.15">
      <c r="A89" s="351" t="s">
        <v>182</v>
      </c>
      <c r="B89" s="326"/>
      <c r="C89" s="309"/>
      <c r="D89" s="335"/>
      <c r="E89" s="336"/>
      <c r="F89" s="335"/>
      <c r="G89" s="383"/>
      <c r="H89" s="336"/>
      <c r="I89" s="335"/>
      <c r="J89" s="335"/>
      <c r="K89" s="336"/>
      <c r="L89" s="335"/>
      <c r="M89" s="335"/>
      <c r="N89" s="335"/>
      <c r="O89" s="335"/>
      <c r="P89" s="335"/>
      <c r="Q89" s="335"/>
      <c r="R89" s="335">
        <f t="shared" si="32"/>
        <v>0</v>
      </c>
      <c r="S89" s="335"/>
      <c r="T89" s="335"/>
      <c r="U89" s="335"/>
      <c r="V89" s="329"/>
      <c r="W89" s="309"/>
      <c r="X89" s="357"/>
    </row>
    <row r="90" spans="1:24" s="323" customFormat="1" ht="8.25" hidden="1" x14ac:dyDescent="0.15">
      <c r="A90" s="351" t="s">
        <v>183</v>
      </c>
      <c r="B90" s="326"/>
      <c r="C90" s="309"/>
      <c r="D90" s="335"/>
      <c r="E90" s="336"/>
      <c r="F90" s="335"/>
      <c r="G90" s="383"/>
      <c r="H90" s="336"/>
      <c r="I90" s="335"/>
      <c r="J90" s="335"/>
      <c r="K90" s="336"/>
      <c r="L90" s="335"/>
      <c r="M90" s="335"/>
      <c r="N90" s="335"/>
      <c r="O90" s="335"/>
      <c r="P90" s="335"/>
      <c r="Q90" s="335"/>
      <c r="R90" s="335">
        <f t="shared" si="32"/>
        <v>0</v>
      </c>
      <c r="S90" s="335"/>
      <c r="T90" s="335"/>
      <c r="U90" s="335"/>
      <c r="V90" s="329"/>
      <c r="W90" s="309"/>
      <c r="X90" s="357"/>
    </row>
    <row r="91" spans="1:24" s="323" customFormat="1" ht="8.25" hidden="1" x14ac:dyDescent="0.15">
      <c r="A91" s="351" t="s">
        <v>184</v>
      </c>
      <c r="B91" s="326" t="s">
        <v>111</v>
      </c>
      <c r="C91" s="309"/>
      <c r="D91" s="335"/>
      <c r="E91" s="336"/>
      <c r="F91" s="335"/>
      <c r="G91" s="383"/>
      <c r="H91" s="336"/>
      <c r="I91" s="335"/>
      <c r="J91" s="335"/>
      <c r="K91" s="336"/>
      <c r="L91" s="335"/>
      <c r="M91" s="335"/>
      <c r="N91" s="335"/>
      <c r="O91" s="335"/>
      <c r="P91" s="335"/>
      <c r="Q91" s="335"/>
      <c r="R91" s="335">
        <f t="shared" si="32"/>
        <v>0</v>
      </c>
      <c r="S91" s="335"/>
      <c r="T91" s="335"/>
      <c r="U91" s="335"/>
      <c r="V91" s="329"/>
      <c r="W91" s="309"/>
      <c r="X91" s="357"/>
    </row>
    <row r="92" spans="1:24" s="323" customFormat="1" ht="8.25" hidden="1" x14ac:dyDescent="0.15">
      <c r="A92" s="351"/>
      <c r="B92" s="326"/>
      <c r="C92" s="309"/>
      <c r="D92" s="335"/>
      <c r="E92" s="336"/>
      <c r="F92" s="335"/>
      <c r="G92" s="383"/>
      <c r="H92" s="336"/>
      <c r="I92" s="335"/>
      <c r="J92" s="335"/>
      <c r="K92" s="336"/>
      <c r="L92" s="335"/>
      <c r="M92" s="335"/>
      <c r="N92" s="335"/>
      <c r="O92" s="335"/>
      <c r="P92" s="335"/>
      <c r="Q92" s="335"/>
      <c r="R92" s="335">
        <f t="shared" si="32"/>
        <v>0</v>
      </c>
      <c r="S92" s="335"/>
      <c r="T92" s="335"/>
      <c r="U92" s="335"/>
      <c r="V92" s="329"/>
      <c r="W92" s="309"/>
      <c r="X92" s="357"/>
    </row>
    <row r="93" spans="1:24" s="323" customFormat="1" ht="8.25" hidden="1" x14ac:dyDescent="0.15">
      <c r="A93" s="351"/>
      <c r="B93" s="326"/>
      <c r="C93" s="309"/>
      <c r="D93" s="335"/>
      <c r="E93" s="336"/>
      <c r="F93" s="335"/>
      <c r="G93" s="383"/>
      <c r="H93" s="336"/>
      <c r="I93" s="335"/>
      <c r="J93" s="335"/>
      <c r="K93" s="336"/>
      <c r="L93" s="335"/>
      <c r="M93" s="335"/>
      <c r="N93" s="335"/>
      <c r="O93" s="335"/>
      <c r="P93" s="335"/>
      <c r="Q93" s="335"/>
      <c r="R93" s="335">
        <f t="shared" si="32"/>
        <v>0</v>
      </c>
      <c r="S93" s="335"/>
      <c r="T93" s="335"/>
      <c r="U93" s="335"/>
      <c r="V93" s="329"/>
      <c r="W93" s="309"/>
      <c r="X93" s="357"/>
    </row>
    <row r="94" spans="1:24" s="324" customFormat="1" ht="8.25" hidden="1" x14ac:dyDescent="0.15">
      <c r="A94" s="348" t="s">
        <v>185</v>
      </c>
      <c r="B94" s="344"/>
      <c r="C94" s="398"/>
      <c r="D94" s="332">
        <f t="shared" ref="D94:S94" si="33">SUM(D95:D98)</f>
        <v>0</v>
      </c>
      <c r="E94" s="390"/>
      <c r="F94" s="332"/>
      <c r="G94" s="381"/>
      <c r="H94" s="340">
        <f t="shared" si="33"/>
        <v>0</v>
      </c>
      <c r="I94" s="332"/>
      <c r="J94" s="332"/>
      <c r="K94" s="340"/>
      <c r="L94" s="332">
        <f t="shared" ref="L94" si="34">SUM(L95:L98)</f>
        <v>0</v>
      </c>
      <c r="M94" s="332"/>
      <c r="N94" s="332"/>
      <c r="O94" s="332"/>
      <c r="P94" s="332">
        <f t="shared" ref="P94" si="35">SUM(P95:P98)</f>
        <v>0</v>
      </c>
      <c r="Q94" s="332">
        <f t="shared" si="33"/>
        <v>0</v>
      </c>
      <c r="R94" s="332">
        <f>SUM(R95:R98)</f>
        <v>0</v>
      </c>
      <c r="S94" s="332">
        <f t="shared" si="33"/>
        <v>0</v>
      </c>
      <c r="T94" s="332">
        <f>+R94+S94</f>
        <v>0</v>
      </c>
      <c r="U94" s="332">
        <f>+Q94-C94</f>
        <v>0</v>
      </c>
      <c r="V94" s="303" t="e">
        <f>U94/C94</f>
        <v>#DIV/0!</v>
      </c>
      <c r="W94" s="319"/>
      <c r="X94" s="357"/>
    </row>
    <row r="95" spans="1:24" s="323" customFormat="1" ht="8.25" hidden="1" x14ac:dyDescent="0.15">
      <c r="A95" s="347"/>
      <c r="B95" s="326"/>
      <c r="C95" s="309"/>
      <c r="D95" s="335"/>
      <c r="E95" s="336"/>
      <c r="F95" s="335"/>
      <c r="G95" s="383"/>
      <c r="H95" s="336">
        <f t="shared" ref="H95:H98" si="36">SUM(E95:G95)</f>
        <v>0</v>
      </c>
      <c r="I95" s="335"/>
      <c r="J95" s="335"/>
      <c r="K95" s="336"/>
      <c r="L95" s="335">
        <f t="shared" ref="L95:L98" si="37">SUM(I95:K95)</f>
        <v>0</v>
      </c>
      <c r="M95" s="335"/>
      <c r="N95" s="335"/>
      <c r="O95" s="335"/>
      <c r="P95" s="335">
        <f t="shared" ref="P95:P98" si="38">SUM(M95:O95)</f>
        <v>0</v>
      </c>
      <c r="Q95" s="296">
        <f t="shared" ref="Q95:Q97" si="39">D95+H95+L95+P95</f>
        <v>0</v>
      </c>
      <c r="R95" s="335">
        <f>SUM(Q95)</f>
        <v>0</v>
      </c>
      <c r="S95" s="335"/>
      <c r="T95" s="335">
        <f>SUM(R95)</f>
        <v>0</v>
      </c>
      <c r="U95" s="335">
        <f>T95</f>
        <v>0</v>
      </c>
      <c r="V95" s="329"/>
      <c r="W95" s="309"/>
      <c r="X95" s="357"/>
    </row>
    <row r="96" spans="1:24" s="323" customFormat="1" ht="8.25" hidden="1" x14ac:dyDescent="0.15">
      <c r="A96" s="347"/>
      <c r="B96" s="326"/>
      <c r="C96" s="309"/>
      <c r="D96" s="335"/>
      <c r="E96" s="336"/>
      <c r="F96" s="335"/>
      <c r="G96" s="383"/>
      <c r="H96" s="336"/>
      <c r="I96" s="335"/>
      <c r="J96" s="335"/>
      <c r="K96" s="336"/>
      <c r="L96" s="335"/>
      <c r="M96" s="335"/>
      <c r="N96" s="335"/>
      <c r="O96" s="335"/>
      <c r="P96" s="335"/>
      <c r="Q96" s="296">
        <f>D96+H96+L96+P96</f>
        <v>0</v>
      </c>
      <c r="R96" s="335"/>
      <c r="S96" s="335">
        <f>Q96</f>
        <v>0</v>
      </c>
      <c r="T96" s="335"/>
      <c r="U96" s="335"/>
      <c r="V96" s="329"/>
      <c r="W96" s="309"/>
      <c r="X96" s="357"/>
    </row>
    <row r="97" spans="1:24" s="323" customFormat="1" ht="8.25" x14ac:dyDescent="0.15">
      <c r="A97" s="347"/>
      <c r="B97" s="326"/>
      <c r="C97" s="309"/>
      <c r="D97" s="335"/>
      <c r="E97" s="336"/>
      <c r="F97" s="335"/>
      <c r="G97" s="383"/>
      <c r="H97" s="336">
        <f t="shared" si="36"/>
        <v>0</v>
      </c>
      <c r="I97" s="335"/>
      <c r="J97" s="335"/>
      <c r="K97" s="336"/>
      <c r="L97" s="335">
        <f t="shared" si="37"/>
        <v>0</v>
      </c>
      <c r="M97" s="335"/>
      <c r="N97" s="335"/>
      <c r="O97" s="335"/>
      <c r="P97" s="335">
        <f t="shared" si="38"/>
        <v>0</v>
      </c>
      <c r="Q97" s="296">
        <f t="shared" si="39"/>
        <v>0</v>
      </c>
      <c r="R97" s="335"/>
      <c r="S97" s="335"/>
      <c r="T97" s="335"/>
      <c r="U97" s="335"/>
      <c r="V97" s="329"/>
      <c r="W97" s="309"/>
      <c r="X97" s="357"/>
    </row>
    <row r="98" spans="1:24" s="323" customFormat="1" ht="8.25" x14ac:dyDescent="0.15">
      <c r="A98" s="347"/>
      <c r="B98" s="326"/>
      <c r="C98" s="309"/>
      <c r="D98" s="335"/>
      <c r="E98" s="336"/>
      <c r="F98" s="392"/>
      <c r="G98" s="383"/>
      <c r="H98" s="336">
        <f t="shared" si="36"/>
        <v>0</v>
      </c>
      <c r="I98" s="392"/>
      <c r="J98" s="392"/>
      <c r="K98" s="336"/>
      <c r="L98" s="392">
        <f t="shared" si="37"/>
        <v>0</v>
      </c>
      <c r="M98" s="392"/>
      <c r="N98" s="392"/>
      <c r="O98" s="392"/>
      <c r="P98" s="392">
        <f t="shared" si="38"/>
        <v>0</v>
      </c>
      <c r="Q98" s="335">
        <f>SUM(D98:P98)</f>
        <v>0</v>
      </c>
      <c r="R98" s="335"/>
      <c r="S98" s="335"/>
      <c r="T98" s="335"/>
      <c r="U98" s="335"/>
      <c r="V98" s="329"/>
      <c r="W98" s="309"/>
      <c r="X98" s="357"/>
    </row>
    <row r="99" spans="1:24" s="357" customFormat="1" ht="9" thickBot="1" x14ac:dyDescent="0.2">
      <c r="A99" s="352" t="s">
        <v>131</v>
      </c>
      <c r="B99" s="353"/>
      <c r="C99" s="353">
        <f>C15+C76+C86+C94</f>
        <v>2000000</v>
      </c>
      <c r="D99" s="354">
        <f>D15+D76+D86+D94</f>
        <v>918023</v>
      </c>
      <c r="E99" s="354"/>
      <c r="F99" s="354"/>
      <c r="G99" s="354"/>
      <c r="H99" s="386">
        <f t="shared" ref="H99:U99" si="40">H15+H76+H86+H94</f>
        <v>641380.57000000007</v>
      </c>
      <c r="I99" s="386">
        <f t="shared" si="40"/>
        <v>0</v>
      </c>
      <c r="J99" s="386"/>
      <c r="K99" s="386"/>
      <c r="L99" s="386">
        <f t="shared" ref="L99:M99" si="41">L15+L76+L86+L94</f>
        <v>1206763.56</v>
      </c>
      <c r="M99" s="386">
        <f t="shared" si="41"/>
        <v>0</v>
      </c>
      <c r="N99" s="386"/>
      <c r="O99" s="386"/>
      <c r="P99" s="386">
        <f t="shared" ref="P99" si="42">P15+P76+P86+P94</f>
        <v>1015630.81</v>
      </c>
      <c r="Q99" s="354">
        <f t="shared" si="40"/>
        <v>3781797.94</v>
      </c>
      <c r="R99" s="354">
        <f>R15+R76+R86+R94</f>
        <v>3528797.94</v>
      </c>
      <c r="S99" s="354">
        <f t="shared" si="40"/>
        <v>253000</v>
      </c>
      <c r="T99" s="354">
        <f t="shared" si="40"/>
        <v>3781797.94</v>
      </c>
      <c r="U99" s="354">
        <f t="shared" si="40"/>
        <v>1781797.94</v>
      </c>
      <c r="V99" s="356">
        <f>U99/C99</f>
        <v>0.89089896999999996</v>
      </c>
      <c r="W99" s="353"/>
    </row>
    <row r="100" spans="1:24" s="323" customFormat="1" ht="9" thickTop="1" x14ac:dyDescent="0.15">
      <c r="C100" s="358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61"/>
      <c r="W100" s="358"/>
    </row>
    <row r="101" spans="1:24" s="37" customFormat="1" x14ac:dyDescent="0.2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>
        <f>Q99-T99</f>
        <v>0</v>
      </c>
      <c r="U101" s="38"/>
      <c r="V101" s="265"/>
      <c r="W101" s="38"/>
    </row>
    <row r="102" spans="1:24" s="37" customFormat="1" x14ac:dyDescent="0.2">
      <c r="B102" s="266" t="s">
        <v>17</v>
      </c>
      <c r="C102" s="38"/>
      <c r="D102" s="255"/>
      <c r="E102" s="255"/>
      <c r="F102" s="255"/>
      <c r="G102" s="255"/>
      <c r="H102" s="255"/>
      <c r="I102" s="255"/>
      <c r="J102" s="255"/>
      <c r="K102" s="255"/>
      <c r="M102" s="255"/>
      <c r="N102" s="255"/>
      <c r="O102" s="255"/>
      <c r="P102" s="255"/>
      <c r="Q102" s="255"/>
      <c r="R102" s="255"/>
      <c r="S102" s="267" t="s">
        <v>186</v>
      </c>
      <c r="U102" s="255"/>
      <c r="V102" s="265"/>
      <c r="W102" s="38"/>
    </row>
    <row r="103" spans="1:24" s="37" customFormat="1" x14ac:dyDescent="0.2">
      <c r="B103" s="255"/>
      <c r="C103" s="38"/>
      <c r="D103" s="255"/>
      <c r="E103" s="255"/>
      <c r="F103" s="255"/>
      <c r="G103" s="255"/>
      <c r="H103" s="255"/>
      <c r="I103" s="255"/>
      <c r="J103" s="255"/>
      <c r="K103" s="255"/>
      <c r="M103" s="255"/>
      <c r="N103" s="255"/>
      <c r="O103" s="255"/>
      <c r="P103" s="255"/>
      <c r="Q103" s="255"/>
      <c r="R103" s="255"/>
      <c r="S103" s="264"/>
      <c r="U103" s="255"/>
      <c r="V103" s="265"/>
      <c r="W103" s="38"/>
    </row>
    <row r="104" spans="1:24" s="37" customFormat="1" x14ac:dyDescent="0.2">
      <c r="B104" s="255"/>
      <c r="C104" s="38"/>
      <c r="D104" s="255"/>
      <c r="E104" s="255"/>
      <c r="F104" s="255"/>
      <c r="G104" s="255"/>
      <c r="H104" s="255"/>
      <c r="I104" s="255"/>
      <c r="J104" s="255"/>
      <c r="K104" s="255"/>
      <c r="M104" s="255"/>
      <c r="N104" s="255"/>
      <c r="O104" s="255"/>
      <c r="P104" s="255"/>
      <c r="Q104" s="255"/>
      <c r="R104" s="255"/>
      <c r="S104" s="264"/>
      <c r="U104" s="255"/>
      <c r="V104" s="265"/>
      <c r="W104" s="38"/>
    </row>
    <row r="105" spans="1:24" s="161" customFormat="1" x14ac:dyDescent="0.2">
      <c r="B105" s="375" t="s">
        <v>201</v>
      </c>
      <c r="C105" s="160"/>
      <c r="D105" s="256"/>
      <c r="E105" s="256"/>
      <c r="F105" s="256"/>
      <c r="G105" s="256"/>
      <c r="H105" s="256"/>
      <c r="I105" s="256"/>
      <c r="J105" s="256"/>
      <c r="K105" s="256"/>
      <c r="M105" s="256"/>
      <c r="N105" s="256"/>
      <c r="O105" s="256"/>
      <c r="P105" s="256"/>
      <c r="Q105" s="256"/>
      <c r="R105" s="256"/>
      <c r="S105" s="268" t="s">
        <v>205</v>
      </c>
      <c r="U105" s="256"/>
      <c r="V105" s="269"/>
      <c r="W105" s="160"/>
    </row>
    <row r="106" spans="1:24" s="39" customFormat="1" x14ac:dyDescent="0.2">
      <c r="B106" s="376" t="s">
        <v>255</v>
      </c>
      <c r="C106" s="38"/>
      <c r="D106" s="255"/>
      <c r="E106" s="255"/>
      <c r="F106" s="255"/>
      <c r="G106" s="255"/>
      <c r="H106" s="255"/>
      <c r="I106" s="255"/>
      <c r="J106" s="255"/>
      <c r="K106" s="255"/>
      <c r="M106" s="255"/>
      <c r="N106" s="255"/>
      <c r="O106" s="255"/>
      <c r="P106" s="255"/>
      <c r="Q106" s="255"/>
      <c r="R106" s="255"/>
      <c r="S106" s="271" t="s">
        <v>218</v>
      </c>
      <c r="U106" s="270"/>
      <c r="V106" s="265"/>
      <c r="W106" s="40"/>
    </row>
    <row r="107" spans="1:24" s="37" customFormat="1" x14ac:dyDescent="0.2">
      <c r="C107" s="38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65"/>
      <c r="W107" s="38"/>
    </row>
    <row r="108" spans="1:24" s="37" customFormat="1" x14ac:dyDescent="0.2">
      <c r="C108" s="38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65"/>
      <c r="W108" s="38"/>
    </row>
    <row r="109" spans="1:24" s="37" customFormat="1" x14ac:dyDescent="0.2">
      <c r="C109" s="38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65"/>
      <c r="W109" s="38"/>
    </row>
    <row r="110" spans="1:24" s="37" customFormat="1" x14ac:dyDescent="0.2">
      <c r="C110" s="38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65"/>
      <c r="W110" s="38"/>
    </row>
    <row r="111" spans="1:24" s="37" customFormat="1" x14ac:dyDescent="0.2">
      <c r="C111" s="38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65"/>
      <c r="W111" s="38"/>
    </row>
    <row r="112" spans="1:24" s="37" customFormat="1" x14ac:dyDescent="0.2">
      <c r="C112" s="38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65"/>
      <c r="W112" s="38"/>
    </row>
    <row r="113" spans="3:23" s="37" customFormat="1" x14ac:dyDescent="0.2">
      <c r="C113" s="38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65"/>
      <c r="W113" s="38"/>
    </row>
    <row r="114" spans="3:23" s="37" customFormat="1" x14ac:dyDescent="0.2">
      <c r="C114" s="38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65"/>
      <c r="W114" s="38"/>
    </row>
    <row r="115" spans="3:23" s="37" customFormat="1" x14ac:dyDescent="0.2">
      <c r="C115" s="38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65"/>
      <c r="W115" s="38"/>
    </row>
    <row r="116" spans="3:23" s="37" customFormat="1" x14ac:dyDescent="0.2">
      <c r="C116" s="38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65"/>
      <c r="W116" s="38"/>
    </row>
    <row r="117" spans="3:23" s="37" customFormat="1" x14ac:dyDescent="0.2">
      <c r="C117" s="38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65"/>
      <c r="W117" s="38"/>
    </row>
    <row r="118" spans="3:23" s="37" customFormat="1" x14ac:dyDescent="0.2">
      <c r="C118" s="38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65"/>
      <c r="W118" s="38"/>
    </row>
    <row r="119" spans="3:23" s="37" customFormat="1" x14ac:dyDescent="0.2">
      <c r="C119" s="38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65"/>
      <c r="W119" s="38"/>
    </row>
    <row r="120" spans="3:23" s="37" customFormat="1" x14ac:dyDescent="0.2">
      <c r="C120" s="38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65"/>
      <c r="W120" s="38"/>
    </row>
    <row r="121" spans="3:23" s="37" customFormat="1" x14ac:dyDescent="0.2">
      <c r="C121" s="38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65"/>
      <c r="W121" s="38"/>
    </row>
    <row r="122" spans="3:23" s="37" customFormat="1" x14ac:dyDescent="0.2">
      <c r="C122" s="38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65"/>
      <c r="W122" s="38"/>
    </row>
    <row r="123" spans="3:23" s="37" customFormat="1" x14ac:dyDescent="0.2">
      <c r="C123" s="38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65"/>
      <c r="W123" s="38"/>
    </row>
    <row r="124" spans="3:23" s="37" customFormat="1" x14ac:dyDescent="0.2">
      <c r="C124" s="38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65"/>
      <c r="W124" s="38"/>
    </row>
    <row r="125" spans="3:23" s="37" customFormat="1" x14ac:dyDescent="0.2">
      <c r="C125" s="38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65"/>
      <c r="W125" s="38"/>
    </row>
    <row r="126" spans="3:23" s="37" customFormat="1" x14ac:dyDescent="0.2">
      <c r="C126" s="38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65"/>
      <c r="W126" s="38"/>
    </row>
    <row r="127" spans="3:23" s="37" customFormat="1" x14ac:dyDescent="0.2">
      <c r="C127" s="38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65"/>
      <c r="W127" s="38"/>
    </row>
    <row r="128" spans="3:23" s="37" customFormat="1" x14ac:dyDescent="0.2">
      <c r="C128" s="38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65"/>
      <c r="W128" s="38"/>
    </row>
    <row r="129" spans="3:23" s="37" customFormat="1" x14ac:dyDescent="0.2">
      <c r="C129" s="38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65"/>
      <c r="W129" s="38"/>
    </row>
    <row r="130" spans="3:23" s="37" customFormat="1" x14ac:dyDescent="0.2">
      <c r="C130" s="38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65"/>
      <c r="W130" s="38"/>
    </row>
    <row r="131" spans="3:23" s="37" customFormat="1" x14ac:dyDescent="0.2">
      <c r="C131" s="38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65"/>
      <c r="W131" s="38"/>
    </row>
    <row r="132" spans="3:23" s="37" customFormat="1" x14ac:dyDescent="0.2">
      <c r="C132" s="38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76"/>
      <c r="Q132" s="255"/>
      <c r="R132" s="255"/>
      <c r="S132" s="255"/>
      <c r="T132" s="255"/>
      <c r="U132" s="255"/>
      <c r="V132" s="265"/>
      <c r="W132" s="38"/>
    </row>
    <row r="133" spans="3:23" s="37" customFormat="1" x14ac:dyDescent="0.2">
      <c r="C133" s="38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76"/>
      <c r="Q133" s="255"/>
      <c r="R133" s="255"/>
      <c r="S133" s="255"/>
      <c r="T133" s="255"/>
      <c r="U133" s="255"/>
      <c r="V133" s="265"/>
      <c r="W133" s="38"/>
    </row>
  </sheetData>
  <mergeCells count="10">
    <mergeCell ref="W11:W12"/>
    <mergeCell ref="A2:V2"/>
    <mergeCell ref="A3:V3"/>
    <mergeCell ref="A4:V4"/>
    <mergeCell ref="A11:A12"/>
    <mergeCell ref="B11:B12"/>
    <mergeCell ref="C11:C12"/>
    <mergeCell ref="D11:Q11"/>
    <mergeCell ref="R11:T11"/>
    <mergeCell ref="U11:V11"/>
  </mergeCells>
  <printOptions horizontalCentered="1"/>
  <pageMargins left="0.5" right="1.25" top="1" bottom="1" header="0.3" footer="0.3"/>
  <pageSetup paperSize="5" scale="9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C135"/>
  <sheetViews>
    <sheetView topLeftCell="A55" zoomScale="120" zoomScaleNormal="120" workbookViewId="0">
      <selection activeCell="O20" sqref="O20"/>
    </sheetView>
  </sheetViews>
  <sheetFormatPr defaultColWidth="25.28515625" defaultRowHeight="12.75" x14ac:dyDescent="0.2"/>
  <cols>
    <col min="1" max="1" width="37.85546875" style="35" customWidth="1"/>
    <col min="2" max="2" width="9.28515625" style="35" customWidth="1"/>
    <col min="3" max="3" width="13.28515625" style="38" customWidth="1"/>
    <col min="4" max="6" width="10.140625" style="254" hidden="1" customWidth="1"/>
    <col min="7" max="7" width="10.42578125" style="254" customWidth="1"/>
    <col min="8" max="10" width="10.140625" style="254" hidden="1" customWidth="1"/>
    <col min="11" max="11" width="10.7109375" style="254" customWidth="1"/>
    <col min="12" max="14" width="9.85546875" style="254" hidden="1" customWidth="1"/>
    <col min="15" max="15" width="10.7109375" style="254" customWidth="1"/>
    <col min="16" max="18" width="9.85546875" style="254" hidden="1" customWidth="1"/>
    <col min="19" max="19" width="12.85546875" style="276" customWidth="1"/>
    <col min="20" max="20" width="11.5703125" style="254" customWidth="1"/>
    <col min="21" max="21" width="12.7109375" style="254" customWidth="1"/>
    <col min="22" max="22" width="10.140625" style="254" customWidth="1"/>
    <col min="23" max="23" width="10.42578125" style="254" customWidth="1"/>
    <col min="24" max="24" width="11.28515625" style="254" customWidth="1"/>
    <col min="25" max="25" width="7.5703125" style="263" customWidth="1"/>
    <col min="26" max="26" width="7.85546875" style="36" customWidth="1"/>
    <col min="27" max="39" width="25.28515625" style="37"/>
    <col min="40" max="16384" width="25.28515625" style="35"/>
  </cols>
  <sheetData>
    <row r="1" spans="1:39" s="28" customFormat="1" x14ac:dyDescent="0.2">
      <c r="B1" s="29"/>
      <c r="C1" s="29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2"/>
      <c r="P1" s="257"/>
      <c r="Q1" s="257"/>
      <c r="R1" s="257"/>
      <c r="S1" s="273"/>
      <c r="T1" s="252"/>
      <c r="U1" s="252"/>
      <c r="V1" s="252"/>
      <c r="W1" s="252"/>
      <c r="X1" s="252"/>
      <c r="Y1" s="28" t="s">
        <v>114</v>
      </c>
    </row>
    <row r="2" spans="1:39" s="28" customFormat="1" x14ac:dyDescent="0.2">
      <c r="A2" s="424" t="s">
        <v>115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</row>
    <row r="3" spans="1:39" s="28" customFormat="1" x14ac:dyDescent="0.2">
      <c r="A3" s="424" t="s">
        <v>278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</row>
    <row r="4" spans="1:39" s="28" customFormat="1" x14ac:dyDescent="0.2">
      <c r="A4" s="425" t="s">
        <v>116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</row>
    <row r="5" spans="1:39" s="28" customFormat="1" x14ac:dyDescent="0.2">
      <c r="B5" s="29"/>
      <c r="C5" s="29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2"/>
      <c r="P5" s="257"/>
      <c r="Q5" s="257"/>
      <c r="R5" s="257"/>
      <c r="S5" s="273"/>
      <c r="T5" s="252"/>
      <c r="U5" s="259"/>
      <c r="V5" s="259"/>
      <c r="W5" s="259"/>
      <c r="X5" s="259"/>
      <c r="Y5" s="258"/>
    </row>
    <row r="6" spans="1:39" s="32" customFormat="1" x14ac:dyDescent="0.2">
      <c r="A6" s="30" t="s">
        <v>117</v>
      </c>
      <c r="B6" s="31" t="s">
        <v>118</v>
      </c>
      <c r="C6" s="397"/>
      <c r="D6" s="260"/>
      <c r="E6" s="260"/>
      <c r="F6" s="260"/>
      <c r="G6" s="260"/>
      <c r="H6" s="260"/>
      <c r="I6" s="260"/>
      <c r="J6" s="260"/>
      <c r="K6" s="261"/>
      <c r="L6" s="261"/>
      <c r="M6" s="261"/>
      <c r="N6" s="261"/>
      <c r="O6" s="261"/>
      <c r="P6" s="261"/>
      <c r="Q6" s="261"/>
      <c r="R6" s="261"/>
      <c r="S6" s="274"/>
      <c r="T6" s="253"/>
      <c r="U6" s="253"/>
      <c r="V6" s="253"/>
      <c r="W6" s="253"/>
      <c r="X6" s="253"/>
      <c r="Y6" s="262"/>
      <c r="Z6" s="33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</row>
    <row r="7" spans="1:39" s="32" customFormat="1" x14ac:dyDescent="0.2">
      <c r="A7" s="30" t="s">
        <v>119</v>
      </c>
      <c r="B7" s="31" t="s">
        <v>120</v>
      </c>
      <c r="C7" s="397"/>
      <c r="D7" s="260"/>
      <c r="E7" s="260"/>
      <c r="F7" s="260"/>
      <c r="G7" s="260"/>
      <c r="H7" s="260"/>
      <c r="I7" s="260"/>
      <c r="J7" s="260"/>
      <c r="K7" s="261"/>
      <c r="L7" s="261"/>
      <c r="M7" s="261"/>
      <c r="N7" s="261"/>
      <c r="O7" s="261"/>
      <c r="P7" s="261"/>
      <c r="Q7" s="261"/>
      <c r="R7" s="261"/>
      <c r="S7" s="274"/>
      <c r="T7" s="253"/>
      <c r="U7" s="253"/>
      <c r="V7" s="253"/>
      <c r="W7" s="253"/>
      <c r="X7" s="253"/>
      <c r="Y7" s="262"/>
      <c r="Z7" s="33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</row>
    <row r="8" spans="1:39" s="32" customFormat="1" x14ac:dyDescent="0.2">
      <c r="A8" s="30" t="s">
        <v>121</v>
      </c>
      <c r="B8" s="31" t="s">
        <v>254</v>
      </c>
      <c r="C8" s="397"/>
      <c r="D8" s="260"/>
      <c r="E8" s="260"/>
      <c r="F8" s="260"/>
      <c r="G8" s="260"/>
      <c r="H8" s="260"/>
      <c r="I8" s="260"/>
      <c r="J8" s="260"/>
      <c r="K8" s="261"/>
      <c r="L8" s="261"/>
      <c r="M8" s="261"/>
      <c r="N8" s="261"/>
      <c r="O8" s="261"/>
      <c r="P8" s="261"/>
      <c r="Q8" s="261"/>
      <c r="R8" s="261"/>
      <c r="S8" s="274"/>
      <c r="T8" s="253"/>
      <c r="U8" s="253"/>
      <c r="V8" s="253"/>
      <c r="W8" s="253"/>
      <c r="X8" s="253"/>
      <c r="Y8" s="262"/>
      <c r="Z8" s="33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</row>
    <row r="9" spans="1:39" s="32" customFormat="1" x14ac:dyDescent="0.2">
      <c r="A9" s="30" t="s">
        <v>122</v>
      </c>
      <c r="B9" s="31" t="s">
        <v>123</v>
      </c>
      <c r="C9" s="397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5"/>
      <c r="T9" s="253"/>
      <c r="U9" s="253"/>
      <c r="V9" s="253"/>
      <c r="W9" s="253"/>
      <c r="X9" s="253"/>
      <c r="Y9" s="262"/>
      <c r="Z9" s="33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</row>
    <row r="10" spans="1:39" x14ac:dyDescent="0.2">
      <c r="A10" s="34"/>
    </row>
    <row r="11" spans="1:39" s="278" customFormat="1" ht="8.25" x14ac:dyDescent="0.15">
      <c r="A11" s="426" t="s">
        <v>124</v>
      </c>
      <c r="B11" s="427" t="s">
        <v>125</v>
      </c>
      <c r="C11" s="430" t="s">
        <v>126</v>
      </c>
      <c r="D11" s="404"/>
      <c r="E11" s="404"/>
      <c r="F11" s="404"/>
      <c r="G11" s="429" t="s">
        <v>127</v>
      </c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 t="s">
        <v>128</v>
      </c>
      <c r="V11" s="429"/>
      <c r="W11" s="429"/>
      <c r="X11" s="429" t="s">
        <v>129</v>
      </c>
      <c r="Y11" s="429"/>
      <c r="Z11" s="423" t="s">
        <v>130</v>
      </c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</row>
    <row r="12" spans="1:39" s="278" customFormat="1" ht="16.5" x14ac:dyDescent="0.15">
      <c r="A12" s="426"/>
      <c r="B12" s="427"/>
      <c r="C12" s="430"/>
      <c r="D12" s="279"/>
      <c r="E12" s="279"/>
      <c r="F12" s="279"/>
      <c r="G12" s="279" t="s">
        <v>256</v>
      </c>
      <c r="H12" s="279"/>
      <c r="I12" s="279"/>
      <c r="J12" s="279"/>
      <c r="K12" s="279" t="s">
        <v>257</v>
      </c>
      <c r="L12" s="279"/>
      <c r="M12" s="279"/>
      <c r="N12" s="279"/>
      <c r="O12" s="279" t="s">
        <v>258</v>
      </c>
      <c r="P12" s="279"/>
      <c r="Q12" s="279"/>
      <c r="R12" s="279"/>
      <c r="S12" s="280" t="s">
        <v>259</v>
      </c>
      <c r="T12" s="403" t="s">
        <v>131</v>
      </c>
      <c r="U12" s="362" t="s">
        <v>132</v>
      </c>
      <c r="V12" s="362" t="s">
        <v>133</v>
      </c>
      <c r="W12" s="279" t="s">
        <v>131</v>
      </c>
      <c r="X12" s="279" t="s">
        <v>134</v>
      </c>
      <c r="Y12" s="282" t="s">
        <v>135</v>
      </c>
      <c r="Z12" s="4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</row>
    <row r="13" spans="1:39" s="290" customFormat="1" ht="8.25" x14ac:dyDescent="0.15">
      <c r="A13" s="283">
        <v>1</v>
      </c>
      <c r="B13" s="283">
        <v>2</v>
      </c>
      <c r="C13" s="284">
        <v>3</v>
      </c>
      <c r="D13" s="285" t="s">
        <v>220</v>
      </c>
      <c r="E13" s="285" t="s">
        <v>222</v>
      </c>
      <c r="F13" s="285" t="s">
        <v>223</v>
      </c>
      <c r="G13" s="285" t="s">
        <v>246</v>
      </c>
      <c r="H13" s="285" t="s">
        <v>225</v>
      </c>
      <c r="I13" s="285" t="s">
        <v>226</v>
      </c>
      <c r="J13" s="285" t="s">
        <v>227</v>
      </c>
      <c r="K13" s="286" t="s">
        <v>247</v>
      </c>
      <c r="L13" s="286" t="s">
        <v>229</v>
      </c>
      <c r="M13" s="286" t="s">
        <v>230</v>
      </c>
      <c r="N13" s="286" t="s">
        <v>231</v>
      </c>
      <c r="O13" s="286" t="s">
        <v>248</v>
      </c>
      <c r="P13" s="286" t="s">
        <v>233</v>
      </c>
      <c r="Q13" s="286" t="s">
        <v>234</v>
      </c>
      <c r="R13" s="286" t="s">
        <v>235</v>
      </c>
      <c r="S13" s="287" t="s">
        <v>249</v>
      </c>
      <c r="T13" s="288" t="s">
        <v>136</v>
      </c>
      <c r="U13" s="286" t="s">
        <v>250</v>
      </c>
      <c r="V13" s="286" t="s">
        <v>251</v>
      </c>
      <c r="W13" s="288" t="s">
        <v>137</v>
      </c>
      <c r="X13" s="288" t="s">
        <v>138</v>
      </c>
      <c r="Y13" s="289" t="s">
        <v>139</v>
      </c>
      <c r="Z13" s="284">
        <v>14</v>
      </c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</row>
    <row r="14" spans="1:39" s="298" customFormat="1" ht="8.25" x14ac:dyDescent="0.15">
      <c r="A14" s="291"/>
      <c r="B14" s="292"/>
      <c r="C14" s="309"/>
      <c r="D14" s="294"/>
      <c r="E14" s="293"/>
      <c r="F14" s="294"/>
      <c r="G14" s="293"/>
      <c r="H14" s="294"/>
      <c r="I14" s="293"/>
      <c r="J14" s="294"/>
      <c r="K14" s="380"/>
      <c r="L14" s="293"/>
      <c r="M14" s="293"/>
      <c r="N14" s="293"/>
      <c r="O14" s="293"/>
      <c r="P14" s="293"/>
      <c r="Q14" s="293"/>
      <c r="R14" s="293"/>
      <c r="S14" s="295"/>
      <c r="T14" s="293"/>
      <c r="U14" s="294"/>
      <c r="V14" s="293"/>
      <c r="W14" s="296"/>
      <c r="X14" s="296"/>
      <c r="Y14" s="297"/>
      <c r="Z14" s="292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</row>
    <row r="15" spans="1:39" s="305" customFormat="1" ht="8.25" x14ac:dyDescent="0.15">
      <c r="A15" s="299" t="s">
        <v>140</v>
      </c>
      <c r="B15" s="300"/>
      <c r="C15" s="398">
        <v>2000000</v>
      </c>
      <c r="D15" s="387"/>
      <c r="E15" s="301"/>
      <c r="F15" s="377"/>
      <c r="G15" s="301">
        <f>+G21+G26+G42+G53+G60+G64+G65+G67</f>
        <v>1553238.1099999999</v>
      </c>
      <c r="H15" s="387"/>
      <c r="I15" s="301"/>
      <c r="J15" s="377"/>
      <c r="K15" s="301">
        <f>+K21+K26+K42+K53+K60+K64+K65+K67</f>
        <v>0</v>
      </c>
      <c r="L15" s="301"/>
      <c r="M15" s="301"/>
      <c r="N15" s="301"/>
      <c r="O15" s="301">
        <f>+O21+O26+O42+O53+O60+O64+O65+O67</f>
        <v>0</v>
      </c>
      <c r="P15" s="301"/>
      <c r="Q15" s="301"/>
      <c r="R15" s="301"/>
      <c r="S15" s="301">
        <f>+S21+S26+S42+S53+S60+S64+S65+S67</f>
        <v>0</v>
      </c>
      <c r="T15" s="301">
        <f>G15+K15+O15+S15</f>
        <v>1553238.1099999999</v>
      </c>
      <c r="U15" s="301">
        <f>U26+U42+U53+U60+U67+U64+U65</f>
        <v>1303313.1100000001</v>
      </c>
      <c r="V15" s="301">
        <f>V26+V42+V53+V60+V67</f>
        <v>249000</v>
      </c>
      <c r="W15" s="301">
        <f>U15+V15</f>
        <v>1552313.11</v>
      </c>
      <c r="X15" s="301">
        <f>T15-C15</f>
        <v>-446761.89000000013</v>
      </c>
      <c r="Y15" s="303">
        <f>X15/C15</f>
        <v>-0.22338094500000005</v>
      </c>
      <c r="Z15" s="30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s="298" customFormat="1" ht="8.25" x14ac:dyDescent="0.15">
      <c r="A16" s="299"/>
      <c r="B16" s="306"/>
      <c r="C16" s="309"/>
      <c r="D16" s="294"/>
      <c r="E16" s="296"/>
      <c r="F16" s="378"/>
      <c r="G16" s="293"/>
      <c r="H16" s="294"/>
      <c r="I16" s="296"/>
      <c r="J16" s="378"/>
      <c r="K16" s="293"/>
      <c r="L16" s="293"/>
      <c r="M16" s="293"/>
      <c r="N16" s="294"/>
      <c r="O16" s="293"/>
      <c r="P16" s="293"/>
      <c r="Q16" s="293"/>
      <c r="R16" s="293"/>
      <c r="S16" s="293"/>
      <c r="T16" s="296">
        <f>SUM(G16+K16+O16+S16)</f>
        <v>0</v>
      </c>
      <c r="U16" s="294"/>
      <c r="V16" s="296"/>
      <c r="W16" s="296">
        <f>SUM(U16+V16)</f>
        <v>0</v>
      </c>
      <c r="X16" s="296">
        <f>SUM(T16-C16)</f>
        <v>0</v>
      </c>
      <c r="Y16" s="307" t="e">
        <f>SUM(X16/C16)</f>
        <v>#DIV/0!</v>
      </c>
      <c r="Z16" s="292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</row>
    <row r="17" spans="1:55" s="298" customFormat="1" ht="8.25" x14ac:dyDescent="0.15">
      <c r="A17" s="308" t="s">
        <v>141</v>
      </c>
      <c r="B17" s="306"/>
      <c r="C17" s="309"/>
      <c r="D17" s="294"/>
      <c r="E17" s="296"/>
      <c r="F17" s="379"/>
      <c r="G17" s="296"/>
      <c r="H17" s="294" t="s">
        <v>275</v>
      </c>
      <c r="I17" s="296"/>
      <c r="J17" s="379"/>
      <c r="K17" s="296"/>
      <c r="L17" s="296"/>
      <c r="M17" s="296"/>
      <c r="N17" s="294"/>
      <c r="O17" s="296"/>
      <c r="P17" s="296"/>
      <c r="Q17" s="296"/>
      <c r="R17" s="296"/>
      <c r="S17" s="296"/>
      <c r="T17" s="296">
        <f>SUM(G17+K17+O17+S17)</f>
        <v>0</v>
      </c>
      <c r="U17" s="294"/>
      <c r="V17" s="296"/>
      <c r="W17" s="296">
        <f t="shared" ref="W17:W20" si="0">SUM(U17+V17)</f>
        <v>0</v>
      </c>
      <c r="X17" s="296">
        <f>SUM(T17-C17)</f>
        <v>0</v>
      </c>
      <c r="Y17" s="307" t="e">
        <f>SUM(X17/C17)</f>
        <v>#DIV/0!</v>
      </c>
      <c r="Z17" s="292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</row>
    <row r="18" spans="1:55" s="298" customFormat="1" ht="8.25" x14ac:dyDescent="0.15">
      <c r="A18" s="291"/>
      <c r="B18" s="306"/>
      <c r="C18" s="309"/>
      <c r="D18" s="294"/>
      <c r="E18" s="296"/>
      <c r="F18" s="379"/>
      <c r="G18" s="296"/>
      <c r="H18" s="294"/>
      <c r="I18" s="296"/>
      <c r="J18" s="379"/>
      <c r="K18" s="296"/>
      <c r="L18" s="296"/>
      <c r="M18" s="296"/>
      <c r="N18" s="294"/>
      <c r="O18" s="296"/>
      <c r="P18" s="296"/>
      <c r="Q18" s="296"/>
      <c r="R18" s="296"/>
      <c r="S18" s="296"/>
      <c r="T18" s="296">
        <f>SUM(G18+K18+O18+S18)</f>
        <v>0</v>
      </c>
      <c r="U18" s="294"/>
      <c r="V18" s="296"/>
      <c r="W18" s="296">
        <f t="shared" si="0"/>
        <v>0</v>
      </c>
      <c r="X18" s="296">
        <f>SUM(T18-C18)</f>
        <v>0</v>
      </c>
      <c r="Y18" s="307" t="e">
        <f>SUM(X18/C18)</f>
        <v>#DIV/0!</v>
      </c>
      <c r="Z18" s="292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</row>
    <row r="19" spans="1:55" s="298" customFormat="1" ht="8.25" x14ac:dyDescent="0.15">
      <c r="A19" s="308" t="s">
        <v>142</v>
      </c>
      <c r="B19" s="306"/>
      <c r="C19" s="309"/>
      <c r="D19" s="294"/>
      <c r="E19" s="296"/>
      <c r="F19" s="379"/>
      <c r="G19" s="296"/>
      <c r="H19" s="294"/>
      <c r="I19" s="296"/>
      <c r="J19" s="379"/>
      <c r="K19" s="296"/>
      <c r="L19" s="296"/>
      <c r="M19" s="296"/>
      <c r="N19" s="294"/>
      <c r="O19" s="296"/>
      <c r="P19" s="296"/>
      <c r="Q19" s="296"/>
      <c r="R19" s="296"/>
      <c r="S19" s="296"/>
      <c r="T19" s="296">
        <f>SUM(G19+K19+O19+S19)</f>
        <v>0</v>
      </c>
      <c r="U19" s="294"/>
      <c r="V19" s="296"/>
      <c r="W19" s="296">
        <f t="shared" si="0"/>
        <v>0</v>
      </c>
      <c r="X19" s="296">
        <f>SUM(T19-C19)</f>
        <v>0</v>
      </c>
      <c r="Y19" s="307" t="e">
        <f>SUM(X19/C19)</f>
        <v>#DIV/0!</v>
      </c>
      <c r="Z19" s="292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</row>
    <row r="20" spans="1:55" s="298" customFormat="1" ht="8.25" x14ac:dyDescent="0.15">
      <c r="A20" s="308"/>
      <c r="B20" s="306"/>
      <c r="C20" s="309"/>
      <c r="D20" s="294"/>
      <c r="E20" s="296"/>
      <c r="F20" s="379"/>
      <c r="G20" s="296"/>
      <c r="H20" s="294"/>
      <c r="I20" s="296"/>
      <c r="J20" s="379"/>
      <c r="K20" s="296"/>
      <c r="L20" s="296"/>
      <c r="M20" s="296"/>
      <c r="N20" s="294"/>
      <c r="O20" s="296"/>
      <c r="P20" s="296"/>
      <c r="Q20" s="296"/>
      <c r="R20" s="296"/>
      <c r="S20" s="296"/>
      <c r="T20" s="296">
        <f>SUM(G20+K20+O20+S20)</f>
        <v>0</v>
      </c>
      <c r="U20" s="294"/>
      <c r="V20" s="296"/>
      <c r="W20" s="296">
        <f t="shared" si="0"/>
        <v>0</v>
      </c>
      <c r="X20" s="296">
        <f>SUM(T20-C20)</f>
        <v>0</v>
      </c>
      <c r="Y20" s="307" t="e">
        <f>SUM(X20/C20)</f>
        <v>#DIV/0!</v>
      </c>
      <c r="Z20" s="309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</row>
    <row r="21" spans="1:55" s="305" customFormat="1" ht="8.25" x14ac:dyDescent="0.15">
      <c r="A21" s="310" t="s">
        <v>189</v>
      </c>
      <c r="B21" s="311" t="s">
        <v>196</v>
      </c>
      <c r="C21" s="398">
        <v>0</v>
      </c>
      <c r="D21" s="387"/>
      <c r="E21" s="301"/>
      <c r="F21" s="377"/>
      <c r="G21" s="301">
        <v>0</v>
      </c>
      <c r="H21" s="387"/>
      <c r="I21" s="301"/>
      <c r="J21" s="377"/>
      <c r="K21" s="301">
        <v>0</v>
      </c>
      <c r="L21" s="301"/>
      <c r="M21" s="301"/>
      <c r="N21" s="377"/>
      <c r="O21" s="301">
        <v>0</v>
      </c>
      <c r="P21" s="301"/>
      <c r="Q21" s="301"/>
      <c r="R21" s="301"/>
      <c r="S21" s="301">
        <v>0</v>
      </c>
      <c r="T21" s="301">
        <f>G21+K21+O21+S21</f>
        <v>0</v>
      </c>
      <c r="U21" s="301">
        <f>SUM(T21)</f>
        <v>0</v>
      </c>
      <c r="V21" s="301"/>
      <c r="W21" s="301">
        <f>U21+V21</f>
        <v>0</v>
      </c>
      <c r="X21" s="301">
        <f>+T21-C21</f>
        <v>0</v>
      </c>
      <c r="Y21" s="301" t="e">
        <f>X21/C21</f>
        <v>#DIV/0!</v>
      </c>
      <c r="Z21" s="312"/>
      <c r="AA21" s="40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55" s="298" customFormat="1" ht="8.25" x14ac:dyDescent="0.15">
      <c r="A22" s="314" t="s">
        <v>143</v>
      </c>
      <c r="B22" s="306"/>
      <c r="C22" s="309"/>
      <c r="D22" s="294"/>
      <c r="E22" s="296"/>
      <c r="F22" s="378"/>
      <c r="G22" s="296"/>
      <c r="H22" s="294"/>
      <c r="I22" s="296"/>
      <c r="J22" s="378"/>
      <c r="K22" s="296"/>
      <c r="L22" s="296"/>
      <c r="M22" s="296"/>
      <c r="N22" s="294"/>
      <c r="O22" s="296"/>
      <c r="P22" s="296"/>
      <c r="Q22" s="296"/>
      <c r="R22" s="296"/>
      <c r="S22" s="296"/>
      <c r="T22" s="296">
        <f>SUM(G22+K22+O22+S22)</f>
        <v>0</v>
      </c>
      <c r="U22" s="296">
        <f>SUM(T22)</f>
        <v>0</v>
      </c>
      <c r="V22" s="296"/>
      <c r="W22" s="296">
        <f>U22+V22</f>
        <v>0</v>
      </c>
      <c r="X22" s="296">
        <f>SUM(T22-C22)</f>
        <v>0</v>
      </c>
      <c r="Y22" s="297"/>
      <c r="Z22" s="315"/>
      <c r="AA22" s="401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</row>
    <row r="23" spans="1:55" s="298" customFormat="1" ht="8.25" x14ac:dyDescent="0.15">
      <c r="A23" s="316"/>
      <c r="B23" s="306"/>
      <c r="C23" s="309"/>
      <c r="D23" s="294"/>
      <c r="E23" s="296"/>
      <c r="F23" s="379"/>
      <c r="G23" s="296"/>
      <c r="H23" s="294"/>
      <c r="I23" s="296"/>
      <c r="J23" s="379"/>
      <c r="K23" s="296"/>
      <c r="L23" s="296"/>
      <c r="M23" s="296"/>
      <c r="N23" s="294"/>
      <c r="O23" s="296"/>
      <c r="P23" s="296"/>
      <c r="Q23" s="296"/>
      <c r="R23" s="296"/>
      <c r="S23" s="296"/>
      <c r="T23" s="296">
        <f>SUM(G23+K23+O23+S23)</f>
        <v>0</v>
      </c>
      <c r="U23" s="296">
        <f t="shared" ref="U23:U25" si="1">SUM(T23)</f>
        <v>0</v>
      </c>
      <c r="V23" s="296"/>
      <c r="W23" s="296">
        <f>U23+V23</f>
        <v>0</v>
      </c>
      <c r="X23" s="296">
        <f>SUM(T23-C23)</f>
        <v>0</v>
      </c>
      <c r="Y23" s="297"/>
      <c r="Z23" s="309"/>
      <c r="AA23" s="401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</row>
    <row r="24" spans="1:55" s="324" customFormat="1" ht="8.25" x14ac:dyDescent="0.15">
      <c r="A24" s="317" t="s">
        <v>144</v>
      </c>
      <c r="B24" s="318"/>
      <c r="C24" s="319"/>
      <c r="D24" s="388"/>
      <c r="E24" s="320"/>
      <c r="F24" s="385"/>
      <c r="G24" s="320"/>
      <c r="H24" s="388"/>
      <c r="I24" s="320"/>
      <c r="J24" s="385"/>
      <c r="K24" s="320"/>
      <c r="L24" s="320"/>
      <c r="M24" s="320"/>
      <c r="N24" s="385"/>
      <c r="O24" s="320"/>
      <c r="P24" s="320"/>
      <c r="Q24" s="320"/>
      <c r="R24" s="320"/>
      <c r="S24" s="320"/>
      <c r="T24" s="296">
        <f>SUM(G24+K24+O24+S24)</f>
        <v>0</v>
      </c>
      <c r="U24" s="296">
        <f t="shared" si="1"/>
        <v>0</v>
      </c>
      <c r="V24" s="296"/>
      <c r="W24" s="296">
        <f>U24+V24</f>
        <v>0</v>
      </c>
      <c r="X24" s="296">
        <f>SUM(T24-C24)</f>
        <v>0</v>
      </c>
      <c r="Y24" s="322"/>
      <c r="Z24" s="309"/>
      <c r="AA24" s="401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</row>
    <row r="25" spans="1:55" s="323" customFormat="1" ht="8.25" x14ac:dyDescent="0.15">
      <c r="A25" s="325" t="s">
        <v>145</v>
      </c>
      <c r="B25" s="326"/>
      <c r="C25" s="326"/>
      <c r="D25" s="389"/>
      <c r="E25" s="327"/>
      <c r="F25" s="391"/>
      <c r="G25" s="327"/>
      <c r="H25" s="389"/>
      <c r="I25" s="327"/>
      <c r="J25" s="391"/>
      <c r="K25" s="327"/>
      <c r="L25" s="327"/>
      <c r="M25" s="327"/>
      <c r="N25" s="391"/>
      <c r="O25" s="327"/>
      <c r="P25" s="327"/>
      <c r="Q25" s="327"/>
      <c r="R25" s="327"/>
      <c r="S25" s="327"/>
      <c r="T25" s="296">
        <f>SUM(G25+K25+O25+S25)</f>
        <v>0</v>
      </c>
      <c r="U25" s="296">
        <f t="shared" si="1"/>
        <v>0</v>
      </c>
      <c r="V25" s="296"/>
      <c r="W25" s="296">
        <f>U25+V25</f>
        <v>0</v>
      </c>
      <c r="X25" s="296">
        <f>SUM(T25-C25)</f>
        <v>0</v>
      </c>
      <c r="Y25" s="329"/>
      <c r="Z25" s="309"/>
      <c r="AA25" s="401"/>
    </row>
    <row r="26" spans="1:55" s="324" customFormat="1" ht="8.25" x14ac:dyDescent="0.15">
      <c r="A26" s="330" t="s">
        <v>20</v>
      </c>
      <c r="B26" s="331" t="s">
        <v>188</v>
      </c>
      <c r="C26" s="398">
        <f>SUM(C27:C41)</f>
        <v>1820000</v>
      </c>
      <c r="D26" s="390"/>
      <c r="E26" s="332"/>
      <c r="F26" s="381"/>
      <c r="G26" s="332">
        <f>SUM(G27:G41)</f>
        <v>979950</v>
      </c>
      <c r="H26" s="390"/>
      <c r="I26" s="332"/>
      <c r="J26" s="381"/>
      <c r="K26" s="332">
        <f>SUM(K27:K41)</f>
        <v>0</v>
      </c>
      <c r="L26" s="332"/>
      <c r="M26" s="332"/>
      <c r="N26" s="381"/>
      <c r="O26" s="332">
        <f>SUM(O27:O41)</f>
        <v>0</v>
      </c>
      <c r="P26" s="332"/>
      <c r="Q26" s="332"/>
      <c r="R26" s="332"/>
      <c r="S26" s="332">
        <f>SUM(S27:S41)</f>
        <v>0</v>
      </c>
      <c r="T26" s="332">
        <f>SUM(G26:S26)</f>
        <v>979950</v>
      </c>
      <c r="U26" s="332">
        <f>SUM(T26)</f>
        <v>979950</v>
      </c>
      <c r="V26" s="332"/>
      <c r="W26" s="332">
        <f>+U26+V26</f>
        <v>979950</v>
      </c>
      <c r="X26" s="332">
        <f>+T26-C26</f>
        <v>-840050</v>
      </c>
      <c r="Y26" s="303">
        <f>X26/C26</f>
        <v>-0.46156593406593405</v>
      </c>
      <c r="Z26" s="319"/>
      <c r="AA26" s="401"/>
    </row>
    <row r="27" spans="1:55" s="323" customFormat="1" ht="8.25" x14ac:dyDescent="0.15">
      <c r="A27" s="333" t="s">
        <v>146</v>
      </c>
      <c r="B27" s="334" t="s">
        <v>62</v>
      </c>
      <c r="C27" s="309"/>
      <c r="D27" s="336"/>
      <c r="E27" s="335"/>
      <c r="F27" s="382"/>
      <c r="G27" s="395">
        <f t="shared" ref="G27" si="2">SUM(D27:F27)</f>
        <v>0</v>
      </c>
      <c r="H27" s="336"/>
      <c r="I27" s="335"/>
      <c r="J27" s="382"/>
      <c r="K27" s="336">
        <f t="shared" ref="K27" si="3">SUM(H27:J27)</f>
        <v>0</v>
      </c>
      <c r="L27" s="395"/>
      <c r="M27" s="335"/>
      <c r="N27" s="336"/>
      <c r="O27" s="395">
        <f t="shared" ref="O27" si="4">SUM(L27:N27)</f>
        <v>0</v>
      </c>
      <c r="P27" s="395"/>
      <c r="Q27" s="335"/>
      <c r="R27" s="335"/>
      <c r="S27" s="395">
        <f t="shared" ref="S27" si="5">SUM(P27:R27)</f>
        <v>0</v>
      </c>
      <c r="T27" s="296">
        <f t="shared" ref="T27:T28" si="6">G27+K27+O27+S27</f>
        <v>0</v>
      </c>
      <c r="U27" s="296">
        <f>SUM(T27)</f>
        <v>0</v>
      </c>
      <c r="V27" s="296"/>
      <c r="W27" s="296"/>
      <c r="X27" s="320"/>
      <c r="Y27" s="329" t="e">
        <f>X27/C27</f>
        <v>#DIV/0!</v>
      </c>
      <c r="Z27" s="309"/>
      <c r="AA27" s="401"/>
    </row>
    <row r="28" spans="1:55" s="323" customFormat="1" ht="8.25" x14ac:dyDescent="0.15">
      <c r="A28" s="333" t="s">
        <v>147</v>
      </c>
      <c r="B28" s="334" t="s">
        <v>65</v>
      </c>
      <c r="C28" s="309"/>
      <c r="D28" s="336"/>
      <c r="E28" s="335"/>
      <c r="F28" s="383"/>
      <c r="G28" s="335">
        <f>SUM(D28:F28)</f>
        <v>0</v>
      </c>
      <c r="H28" s="336"/>
      <c r="I28" s="335"/>
      <c r="J28" s="383"/>
      <c r="K28" s="336">
        <f>SUM(H28:J28)</f>
        <v>0</v>
      </c>
      <c r="L28" s="335"/>
      <c r="M28" s="335"/>
      <c r="N28" s="336"/>
      <c r="O28" s="335">
        <f>SUM(L28:N28)</f>
        <v>0</v>
      </c>
      <c r="P28" s="335"/>
      <c r="Q28" s="335"/>
      <c r="R28" s="335"/>
      <c r="S28" s="335">
        <f>SUM(P28:R28)</f>
        <v>0</v>
      </c>
      <c r="T28" s="296">
        <f t="shared" si="6"/>
        <v>0</v>
      </c>
      <c r="U28" s="296">
        <f>SUM(T28)</f>
        <v>0</v>
      </c>
      <c r="V28" s="296"/>
      <c r="W28" s="296"/>
      <c r="X28" s="320"/>
      <c r="Y28" s="329" t="e">
        <f>SUM(X28/C28)</f>
        <v>#DIV/0!</v>
      </c>
      <c r="Z28" s="309"/>
      <c r="AA28" s="401"/>
    </row>
    <row r="29" spans="1:55" s="323" customFormat="1" ht="8.25" x14ac:dyDescent="0.15">
      <c r="A29" s="333" t="s">
        <v>148</v>
      </c>
      <c r="B29" s="334" t="s">
        <v>67</v>
      </c>
      <c r="C29" s="309">
        <v>900000</v>
      </c>
      <c r="D29" s="336">
        <v>190000</v>
      </c>
      <c r="E29" s="335">
        <v>160000</v>
      </c>
      <c r="F29" s="383">
        <v>262000</v>
      </c>
      <c r="G29" s="335">
        <f t="shared" ref="G29:G41" si="7">SUM(D29:F29)</f>
        <v>612000</v>
      </c>
      <c r="H29" s="336"/>
      <c r="I29" s="335"/>
      <c r="J29" s="383"/>
      <c r="K29" s="336">
        <f t="shared" ref="K29:K41" si="8">SUM(H29:J29)</f>
        <v>0</v>
      </c>
      <c r="L29" s="335"/>
      <c r="M29" s="335"/>
      <c r="N29" s="336"/>
      <c r="O29" s="335">
        <f t="shared" ref="O29:O41" si="9">SUM(L29:N29)</f>
        <v>0</v>
      </c>
      <c r="P29" s="335"/>
      <c r="Q29" s="335"/>
      <c r="R29" s="335"/>
      <c r="S29" s="335">
        <f>SUM(P29:R29)</f>
        <v>0</v>
      </c>
      <c r="T29" s="296">
        <f>G29+K29+O29+S29</f>
        <v>612000</v>
      </c>
      <c r="U29" s="296">
        <f>SUM(T29)</f>
        <v>612000</v>
      </c>
      <c r="V29" s="296"/>
      <c r="W29" s="296"/>
      <c r="X29" s="320"/>
      <c r="Y29" s="329">
        <f t="shared" ref="Y29:Y42" si="10">X29/C29</f>
        <v>0</v>
      </c>
      <c r="Z29" s="309"/>
      <c r="AA29" s="357"/>
    </row>
    <row r="30" spans="1:55" s="323" customFormat="1" ht="8.25" x14ac:dyDescent="0.15">
      <c r="A30" s="333" t="s">
        <v>149</v>
      </c>
      <c r="B30" s="334" t="s">
        <v>69</v>
      </c>
      <c r="C30" s="309"/>
      <c r="D30" s="336"/>
      <c r="E30" s="335"/>
      <c r="F30" s="383"/>
      <c r="G30" s="335">
        <f t="shared" si="7"/>
        <v>0</v>
      </c>
      <c r="H30" s="336"/>
      <c r="I30" s="335"/>
      <c r="J30" s="383"/>
      <c r="K30" s="336">
        <f t="shared" si="8"/>
        <v>0</v>
      </c>
      <c r="L30" s="335"/>
      <c r="M30" s="335"/>
      <c r="N30" s="336"/>
      <c r="O30" s="335">
        <f t="shared" si="9"/>
        <v>0</v>
      </c>
      <c r="P30" s="335"/>
      <c r="Q30" s="335"/>
      <c r="R30" s="335"/>
      <c r="S30" s="335">
        <f t="shared" ref="S30:S41" si="11">SUM(P30:R30)</f>
        <v>0</v>
      </c>
      <c r="T30" s="296">
        <f t="shared" ref="T30:T41" si="12">G30+K30+O30+S30</f>
        <v>0</v>
      </c>
      <c r="U30" s="296">
        <f t="shared" ref="U30:U41" si="13">SUM(T30)</f>
        <v>0</v>
      </c>
      <c r="V30" s="296"/>
      <c r="W30" s="296"/>
      <c r="X30" s="320"/>
      <c r="Y30" s="329" t="e">
        <f t="shared" si="10"/>
        <v>#DIV/0!</v>
      </c>
      <c r="Z30" s="309"/>
      <c r="AA30" s="357"/>
    </row>
    <row r="31" spans="1:55" s="323" customFormat="1" ht="8.25" x14ac:dyDescent="0.15">
      <c r="A31" s="333" t="s">
        <v>150</v>
      </c>
      <c r="B31" s="334" t="s">
        <v>71</v>
      </c>
      <c r="C31" s="309">
        <v>20000</v>
      </c>
      <c r="D31" s="336"/>
      <c r="E31" s="335">
        <v>2000</v>
      </c>
      <c r="F31" s="383">
        <v>2000</v>
      </c>
      <c r="G31" s="335">
        <f t="shared" si="7"/>
        <v>4000</v>
      </c>
      <c r="H31" s="336"/>
      <c r="I31" s="335"/>
      <c r="J31" s="383"/>
      <c r="K31" s="336">
        <f t="shared" si="8"/>
        <v>0</v>
      </c>
      <c r="L31" s="335"/>
      <c r="M31" s="335"/>
      <c r="N31" s="336"/>
      <c r="O31" s="335">
        <f t="shared" si="9"/>
        <v>0</v>
      </c>
      <c r="P31" s="335"/>
      <c r="Q31" s="335"/>
      <c r="R31" s="335"/>
      <c r="S31" s="335">
        <f t="shared" si="11"/>
        <v>0</v>
      </c>
      <c r="T31" s="296">
        <f t="shared" si="12"/>
        <v>4000</v>
      </c>
      <c r="U31" s="296">
        <f t="shared" si="13"/>
        <v>4000</v>
      </c>
      <c r="V31" s="296"/>
      <c r="W31" s="296"/>
      <c r="X31" s="320"/>
      <c r="Y31" s="329">
        <f t="shared" si="10"/>
        <v>0</v>
      </c>
      <c r="Z31" s="309"/>
      <c r="AA31" s="357"/>
    </row>
    <row r="32" spans="1:55" s="323" customFormat="1" ht="8.25" x14ac:dyDescent="0.15">
      <c r="A32" s="333" t="s">
        <v>151</v>
      </c>
      <c r="B32" s="334" t="s">
        <v>74</v>
      </c>
      <c r="C32" s="309"/>
      <c r="D32" s="336"/>
      <c r="E32" s="335"/>
      <c r="F32" s="383"/>
      <c r="G32" s="335">
        <f t="shared" si="7"/>
        <v>0</v>
      </c>
      <c r="H32" s="336"/>
      <c r="I32" s="335"/>
      <c r="J32" s="383"/>
      <c r="K32" s="336">
        <f t="shared" si="8"/>
        <v>0</v>
      </c>
      <c r="L32" s="335"/>
      <c r="M32" s="335"/>
      <c r="N32" s="336"/>
      <c r="O32" s="335">
        <f t="shared" si="9"/>
        <v>0</v>
      </c>
      <c r="P32" s="335"/>
      <c r="Q32" s="335"/>
      <c r="R32" s="335"/>
      <c r="S32" s="335">
        <f t="shared" si="11"/>
        <v>0</v>
      </c>
      <c r="T32" s="296">
        <f t="shared" si="12"/>
        <v>0</v>
      </c>
      <c r="U32" s="296">
        <f t="shared" si="13"/>
        <v>0</v>
      </c>
      <c r="V32" s="296"/>
      <c r="W32" s="296"/>
      <c r="X32" s="320"/>
      <c r="Y32" s="329" t="e">
        <f t="shared" si="10"/>
        <v>#DIV/0!</v>
      </c>
      <c r="Z32" s="309"/>
      <c r="AA32" s="357"/>
    </row>
    <row r="33" spans="1:27" s="323" customFormat="1" ht="8.25" x14ac:dyDescent="0.15">
      <c r="A33" s="333" t="s">
        <v>152</v>
      </c>
      <c r="B33" s="334" t="s">
        <v>76</v>
      </c>
      <c r="C33" s="309"/>
      <c r="D33" s="336"/>
      <c r="E33" s="335"/>
      <c r="F33" s="383"/>
      <c r="G33" s="335">
        <f t="shared" si="7"/>
        <v>0</v>
      </c>
      <c r="H33" s="336"/>
      <c r="I33" s="335"/>
      <c r="J33" s="383"/>
      <c r="K33" s="336">
        <f t="shared" si="8"/>
        <v>0</v>
      </c>
      <c r="L33" s="335"/>
      <c r="M33" s="335"/>
      <c r="N33" s="336"/>
      <c r="O33" s="335">
        <f t="shared" si="9"/>
        <v>0</v>
      </c>
      <c r="P33" s="335"/>
      <c r="Q33" s="335"/>
      <c r="R33" s="335"/>
      <c r="S33" s="335">
        <f t="shared" si="11"/>
        <v>0</v>
      </c>
      <c r="T33" s="296">
        <f t="shared" si="12"/>
        <v>0</v>
      </c>
      <c r="U33" s="296">
        <f t="shared" si="13"/>
        <v>0</v>
      </c>
      <c r="V33" s="296"/>
      <c r="W33" s="296"/>
      <c r="X33" s="320"/>
      <c r="Y33" s="329" t="e">
        <f t="shared" si="10"/>
        <v>#DIV/0!</v>
      </c>
      <c r="Z33" s="309"/>
      <c r="AA33" s="357"/>
    </row>
    <row r="34" spans="1:27" s="323" customFormat="1" ht="8.25" x14ac:dyDescent="0.15">
      <c r="A34" s="333" t="s">
        <v>153</v>
      </c>
      <c r="B34" s="334" t="s">
        <v>79</v>
      </c>
      <c r="C34" s="309">
        <v>250000</v>
      </c>
      <c r="D34" s="336">
        <v>22500</v>
      </c>
      <c r="E34" s="335">
        <v>45000</v>
      </c>
      <c r="F34" s="383">
        <v>45000</v>
      </c>
      <c r="G34" s="335">
        <f t="shared" si="7"/>
        <v>112500</v>
      </c>
      <c r="H34" s="336"/>
      <c r="I34" s="335"/>
      <c r="J34" s="383"/>
      <c r="K34" s="336">
        <f t="shared" si="8"/>
        <v>0</v>
      </c>
      <c r="L34" s="335"/>
      <c r="M34" s="335"/>
      <c r="N34" s="336"/>
      <c r="O34" s="335">
        <f t="shared" si="9"/>
        <v>0</v>
      </c>
      <c r="P34" s="335"/>
      <c r="Q34" s="335"/>
      <c r="R34" s="335"/>
      <c r="S34" s="335">
        <f t="shared" si="11"/>
        <v>0</v>
      </c>
      <c r="T34" s="296">
        <f t="shared" si="12"/>
        <v>112500</v>
      </c>
      <c r="U34" s="296">
        <f t="shared" si="13"/>
        <v>112500</v>
      </c>
      <c r="V34" s="296"/>
      <c r="W34" s="296"/>
      <c r="X34" s="320"/>
      <c r="Y34" s="329">
        <f t="shared" si="10"/>
        <v>0</v>
      </c>
      <c r="Z34" s="309"/>
      <c r="AA34" s="357"/>
    </row>
    <row r="35" spans="1:27" s="323" customFormat="1" ht="8.25" x14ac:dyDescent="0.15">
      <c r="A35" s="338" t="s">
        <v>210</v>
      </c>
      <c r="B35" s="334" t="s">
        <v>82</v>
      </c>
      <c r="C35" s="309"/>
      <c r="D35" s="336"/>
      <c r="E35" s="335"/>
      <c r="F35" s="383"/>
      <c r="G35" s="335">
        <f t="shared" si="7"/>
        <v>0</v>
      </c>
      <c r="H35" s="336"/>
      <c r="I35" s="335"/>
      <c r="J35" s="383"/>
      <c r="K35" s="336">
        <f t="shared" si="8"/>
        <v>0</v>
      </c>
      <c r="L35" s="335"/>
      <c r="M35" s="335"/>
      <c r="N35" s="336"/>
      <c r="O35" s="335">
        <f t="shared" si="9"/>
        <v>0</v>
      </c>
      <c r="P35" s="335"/>
      <c r="Q35" s="335"/>
      <c r="R35" s="335"/>
      <c r="S35" s="335">
        <f t="shared" si="11"/>
        <v>0</v>
      </c>
      <c r="T35" s="296">
        <f t="shared" si="12"/>
        <v>0</v>
      </c>
      <c r="U35" s="296">
        <f t="shared" si="13"/>
        <v>0</v>
      </c>
      <c r="V35" s="296"/>
      <c r="W35" s="296"/>
      <c r="X35" s="320"/>
      <c r="Y35" s="329" t="e">
        <f t="shared" si="10"/>
        <v>#DIV/0!</v>
      </c>
      <c r="Z35" s="309"/>
      <c r="AA35" s="357"/>
    </row>
    <row r="36" spans="1:27" s="323" customFormat="1" ht="8.25" x14ac:dyDescent="0.15">
      <c r="A36" s="333" t="s">
        <v>211</v>
      </c>
      <c r="B36" s="334" t="s">
        <v>85</v>
      </c>
      <c r="C36" s="309"/>
      <c r="D36" s="336"/>
      <c r="E36" s="335"/>
      <c r="F36" s="383"/>
      <c r="G36" s="335">
        <f t="shared" si="7"/>
        <v>0</v>
      </c>
      <c r="H36" s="336"/>
      <c r="I36" s="335"/>
      <c r="J36" s="383"/>
      <c r="K36" s="336">
        <f t="shared" si="8"/>
        <v>0</v>
      </c>
      <c r="L36" s="335"/>
      <c r="M36" s="335"/>
      <c r="N36" s="336"/>
      <c r="O36" s="335">
        <f t="shared" si="9"/>
        <v>0</v>
      </c>
      <c r="P36" s="335"/>
      <c r="Q36" s="335"/>
      <c r="R36" s="335"/>
      <c r="S36" s="335">
        <f t="shared" si="11"/>
        <v>0</v>
      </c>
      <c r="T36" s="296">
        <f t="shared" si="12"/>
        <v>0</v>
      </c>
      <c r="U36" s="296">
        <f t="shared" si="13"/>
        <v>0</v>
      </c>
      <c r="V36" s="296"/>
      <c r="W36" s="296"/>
      <c r="X36" s="320"/>
      <c r="Y36" s="329" t="e">
        <f t="shared" si="10"/>
        <v>#DIV/0!</v>
      </c>
      <c r="Z36" s="309"/>
      <c r="AA36" s="357"/>
    </row>
    <row r="37" spans="1:27" s="323" customFormat="1" ht="8.25" x14ac:dyDescent="0.15">
      <c r="A37" s="333" t="s">
        <v>154</v>
      </c>
      <c r="B37" s="334" t="s">
        <v>87</v>
      </c>
      <c r="C37" s="309">
        <v>400000</v>
      </c>
      <c r="D37" s="336">
        <v>64800</v>
      </c>
      <c r="E37" s="335">
        <v>61600</v>
      </c>
      <c r="F37" s="383">
        <v>103000</v>
      </c>
      <c r="G37" s="335">
        <f t="shared" si="7"/>
        <v>229400</v>
      </c>
      <c r="H37" s="336"/>
      <c r="I37" s="335"/>
      <c r="J37" s="383"/>
      <c r="K37" s="336">
        <f t="shared" si="8"/>
        <v>0</v>
      </c>
      <c r="L37" s="335"/>
      <c r="M37" s="335"/>
      <c r="N37" s="336"/>
      <c r="O37" s="335">
        <f t="shared" si="9"/>
        <v>0</v>
      </c>
      <c r="P37" s="335"/>
      <c r="Q37" s="335"/>
      <c r="R37" s="335"/>
      <c r="S37" s="335">
        <f t="shared" si="11"/>
        <v>0</v>
      </c>
      <c r="T37" s="296">
        <f t="shared" si="12"/>
        <v>229400</v>
      </c>
      <c r="U37" s="296">
        <f t="shared" si="13"/>
        <v>229400</v>
      </c>
      <c r="V37" s="296"/>
      <c r="W37" s="296"/>
      <c r="X37" s="320"/>
      <c r="Y37" s="329">
        <f t="shared" si="10"/>
        <v>0</v>
      </c>
      <c r="Z37" s="309"/>
      <c r="AA37" s="357"/>
    </row>
    <row r="38" spans="1:27" s="323" customFormat="1" ht="8.25" x14ac:dyDescent="0.15">
      <c r="A38" s="333" t="s">
        <v>155</v>
      </c>
      <c r="B38" s="334" t="s">
        <v>88</v>
      </c>
      <c r="C38" s="309"/>
      <c r="D38" s="336"/>
      <c r="E38" s="335"/>
      <c r="F38" s="383"/>
      <c r="G38" s="335">
        <f t="shared" si="7"/>
        <v>0</v>
      </c>
      <c r="H38" s="336"/>
      <c r="I38" s="335"/>
      <c r="J38" s="383"/>
      <c r="K38" s="336">
        <f t="shared" si="8"/>
        <v>0</v>
      </c>
      <c r="L38" s="335"/>
      <c r="M38" s="335"/>
      <c r="N38" s="336"/>
      <c r="O38" s="335">
        <f t="shared" si="9"/>
        <v>0</v>
      </c>
      <c r="P38" s="335"/>
      <c r="Q38" s="335"/>
      <c r="R38" s="335"/>
      <c r="S38" s="335">
        <f t="shared" si="11"/>
        <v>0</v>
      </c>
      <c r="T38" s="296">
        <f t="shared" si="12"/>
        <v>0</v>
      </c>
      <c r="U38" s="296">
        <f t="shared" si="13"/>
        <v>0</v>
      </c>
      <c r="V38" s="296"/>
      <c r="W38" s="296"/>
      <c r="X38" s="320"/>
      <c r="Y38" s="329" t="e">
        <f t="shared" si="10"/>
        <v>#DIV/0!</v>
      </c>
      <c r="Z38" s="309"/>
      <c r="AA38" s="357"/>
    </row>
    <row r="39" spans="1:27" s="323" customFormat="1" ht="8.25" x14ac:dyDescent="0.15">
      <c r="A39" s="333" t="s">
        <v>156</v>
      </c>
      <c r="B39" s="334" t="s">
        <v>89</v>
      </c>
      <c r="C39" s="309"/>
      <c r="D39" s="336"/>
      <c r="E39" s="335"/>
      <c r="F39" s="383"/>
      <c r="G39" s="335">
        <f t="shared" si="7"/>
        <v>0</v>
      </c>
      <c r="H39" s="336"/>
      <c r="I39" s="335"/>
      <c r="J39" s="383"/>
      <c r="K39" s="336">
        <f t="shared" si="8"/>
        <v>0</v>
      </c>
      <c r="L39" s="335"/>
      <c r="M39" s="335"/>
      <c r="N39" s="336"/>
      <c r="O39" s="335">
        <f t="shared" si="9"/>
        <v>0</v>
      </c>
      <c r="P39" s="335"/>
      <c r="Q39" s="335"/>
      <c r="R39" s="335"/>
      <c r="S39" s="335">
        <f t="shared" si="11"/>
        <v>0</v>
      </c>
      <c r="T39" s="296">
        <f t="shared" si="12"/>
        <v>0</v>
      </c>
      <c r="U39" s="296">
        <f t="shared" si="13"/>
        <v>0</v>
      </c>
      <c r="V39" s="296"/>
      <c r="W39" s="296"/>
      <c r="X39" s="320"/>
      <c r="Y39" s="329" t="e">
        <f t="shared" si="10"/>
        <v>#DIV/0!</v>
      </c>
      <c r="Z39" s="309"/>
      <c r="AA39" s="357"/>
    </row>
    <row r="40" spans="1:27" s="323" customFormat="1" ht="8.25" x14ac:dyDescent="0.15">
      <c r="A40" s="333" t="s">
        <v>209</v>
      </c>
      <c r="B40" s="334" t="s">
        <v>207</v>
      </c>
      <c r="C40" s="309">
        <v>56000</v>
      </c>
      <c r="D40" s="336">
        <v>3000</v>
      </c>
      <c r="E40" s="335">
        <v>12550</v>
      </c>
      <c r="F40" s="383">
        <v>6500</v>
      </c>
      <c r="G40" s="335">
        <f t="shared" si="7"/>
        <v>22050</v>
      </c>
      <c r="H40" s="336"/>
      <c r="I40" s="335"/>
      <c r="J40" s="383"/>
      <c r="K40" s="336">
        <f t="shared" si="8"/>
        <v>0</v>
      </c>
      <c r="L40" s="335"/>
      <c r="M40" s="335"/>
      <c r="N40" s="336"/>
      <c r="O40" s="335">
        <f t="shared" si="9"/>
        <v>0</v>
      </c>
      <c r="P40" s="335"/>
      <c r="Q40" s="335"/>
      <c r="R40" s="335"/>
      <c r="S40" s="335">
        <f t="shared" si="11"/>
        <v>0</v>
      </c>
      <c r="T40" s="296">
        <f t="shared" si="12"/>
        <v>22050</v>
      </c>
      <c r="U40" s="296">
        <f t="shared" si="13"/>
        <v>22050</v>
      </c>
      <c r="V40" s="296"/>
      <c r="W40" s="296"/>
      <c r="X40" s="320"/>
      <c r="Y40" s="329">
        <f t="shared" si="10"/>
        <v>0</v>
      </c>
      <c r="Z40" s="309"/>
      <c r="AA40" s="357"/>
    </row>
    <row r="41" spans="1:27" s="323" customFormat="1" ht="8.25" x14ac:dyDescent="0.15">
      <c r="A41" s="333" t="s">
        <v>157</v>
      </c>
      <c r="B41" s="334" t="s">
        <v>93</v>
      </c>
      <c r="C41" s="309">
        <v>194000</v>
      </c>
      <c r="D41" s="336"/>
      <c r="E41" s="335"/>
      <c r="F41" s="383"/>
      <c r="G41" s="335">
        <f t="shared" si="7"/>
        <v>0</v>
      </c>
      <c r="H41" s="336"/>
      <c r="I41" s="335"/>
      <c r="J41" s="383"/>
      <c r="K41" s="336">
        <f t="shared" si="8"/>
        <v>0</v>
      </c>
      <c r="L41" s="335"/>
      <c r="M41" s="335"/>
      <c r="N41" s="336"/>
      <c r="O41" s="335">
        <f t="shared" si="9"/>
        <v>0</v>
      </c>
      <c r="P41" s="335"/>
      <c r="Q41" s="335"/>
      <c r="R41" s="335"/>
      <c r="S41" s="335">
        <f t="shared" si="11"/>
        <v>0</v>
      </c>
      <c r="T41" s="296">
        <f t="shared" si="12"/>
        <v>0</v>
      </c>
      <c r="U41" s="296">
        <f t="shared" si="13"/>
        <v>0</v>
      </c>
      <c r="V41" s="296"/>
      <c r="W41" s="296"/>
      <c r="X41" s="320"/>
      <c r="Y41" s="329">
        <f t="shared" si="10"/>
        <v>0</v>
      </c>
      <c r="Z41" s="309"/>
      <c r="AA41" s="357"/>
    </row>
    <row r="42" spans="1:27" s="324" customFormat="1" ht="8.25" x14ac:dyDescent="0.15">
      <c r="A42" s="339" t="s">
        <v>34</v>
      </c>
      <c r="B42" s="331" t="s">
        <v>187</v>
      </c>
      <c r="C42" s="398">
        <f>SUM(C43:C52)</f>
        <v>180000</v>
      </c>
      <c r="D42" s="390"/>
      <c r="E42" s="332"/>
      <c r="F42" s="381"/>
      <c r="G42" s="332">
        <f>SUM(G43:G52)</f>
        <v>268200</v>
      </c>
      <c r="H42" s="340"/>
      <c r="I42" s="332"/>
      <c r="J42" s="381"/>
      <c r="K42" s="340">
        <f>SUM(K43:K52)</f>
        <v>0</v>
      </c>
      <c r="L42" s="340">
        <f>SUM(L43:L52)</f>
        <v>0</v>
      </c>
      <c r="M42" s="332"/>
      <c r="N42" s="340"/>
      <c r="O42" s="332">
        <f>SUM(O43:O52)</f>
        <v>0</v>
      </c>
      <c r="P42" s="340"/>
      <c r="Q42" s="332"/>
      <c r="R42" s="332"/>
      <c r="S42" s="332">
        <f>SUM(S43:S52)</f>
        <v>0</v>
      </c>
      <c r="T42" s="332">
        <f>SUM(G42+K42+O42+S42)</f>
        <v>268200</v>
      </c>
      <c r="U42" s="332">
        <f>SUM(U43:U52)</f>
        <v>268200</v>
      </c>
      <c r="V42" s="332"/>
      <c r="W42" s="332">
        <f>+U42+V42</f>
        <v>268200</v>
      </c>
      <c r="X42" s="332">
        <f>+T42-C42</f>
        <v>88200</v>
      </c>
      <c r="Y42" s="303">
        <f t="shared" si="10"/>
        <v>0.49</v>
      </c>
      <c r="Z42" s="319"/>
      <c r="AA42" s="357"/>
    </row>
    <row r="43" spans="1:27" s="323" customFormat="1" ht="8.25" x14ac:dyDescent="0.15">
      <c r="A43" s="333" t="s">
        <v>158</v>
      </c>
      <c r="B43" s="334" t="s">
        <v>64</v>
      </c>
      <c r="C43" s="309"/>
      <c r="D43" s="336"/>
      <c r="E43" s="335"/>
      <c r="F43" s="383"/>
      <c r="G43" s="335">
        <f t="shared" ref="G43:G52" si="14">SUM(D43:F43)</f>
        <v>0</v>
      </c>
      <c r="H43" s="336"/>
      <c r="I43" s="335"/>
      <c r="J43" s="383"/>
      <c r="K43" s="336">
        <f t="shared" ref="K43:K52" si="15">SUM(H43:J43)</f>
        <v>0</v>
      </c>
      <c r="L43" s="335"/>
      <c r="M43" s="335"/>
      <c r="N43" s="336"/>
      <c r="O43" s="335">
        <f t="shared" ref="O43:O52" si="16">SUM(L43:N43)</f>
        <v>0</v>
      </c>
      <c r="P43" s="335"/>
      <c r="Q43" s="335"/>
      <c r="R43" s="335"/>
      <c r="S43" s="335">
        <f t="shared" ref="S43:S52" si="17">SUM(P43:R43)</f>
        <v>0</v>
      </c>
      <c r="T43" s="296">
        <f t="shared" ref="T43:T63" si="18">G43+K43+O43+S43</f>
        <v>0</v>
      </c>
      <c r="U43" s="296">
        <f>SUM(T43)</f>
        <v>0</v>
      </c>
      <c r="V43" s="296"/>
      <c r="W43" s="296"/>
      <c r="X43" s="320"/>
      <c r="Y43" s="327">
        <f>X43-C43</f>
        <v>0</v>
      </c>
      <c r="Z43" s="309"/>
      <c r="AA43" s="357"/>
    </row>
    <row r="44" spans="1:27" s="323" customFormat="1" ht="8.25" x14ac:dyDescent="0.15">
      <c r="A44" s="333" t="s">
        <v>159</v>
      </c>
      <c r="B44" s="334" t="s">
        <v>66</v>
      </c>
      <c r="C44" s="309"/>
      <c r="D44" s="336"/>
      <c r="E44" s="335"/>
      <c r="F44" s="383"/>
      <c r="G44" s="335">
        <f t="shared" si="14"/>
        <v>0</v>
      </c>
      <c r="H44" s="336"/>
      <c r="I44" s="335"/>
      <c r="J44" s="383"/>
      <c r="K44" s="336">
        <f t="shared" si="15"/>
        <v>0</v>
      </c>
      <c r="L44" s="335"/>
      <c r="M44" s="335"/>
      <c r="N44" s="336"/>
      <c r="O44" s="335">
        <f t="shared" si="16"/>
        <v>0</v>
      </c>
      <c r="P44" s="335"/>
      <c r="Q44" s="335"/>
      <c r="R44" s="335"/>
      <c r="S44" s="335">
        <f t="shared" si="17"/>
        <v>0</v>
      </c>
      <c r="T44" s="296">
        <f t="shared" si="18"/>
        <v>0</v>
      </c>
      <c r="U44" s="296">
        <f t="shared" ref="U44:U52" si="19">SUM(T44)</f>
        <v>0</v>
      </c>
      <c r="V44" s="296"/>
      <c r="W44" s="296"/>
      <c r="X44" s="320"/>
      <c r="Y44" s="327">
        <f>X44-C44</f>
        <v>0</v>
      </c>
      <c r="Z44" s="309"/>
      <c r="AA44" s="357"/>
    </row>
    <row r="45" spans="1:27" s="323" customFormat="1" ht="8.25" x14ac:dyDescent="0.15">
      <c r="A45" s="333" t="s">
        <v>160</v>
      </c>
      <c r="B45" s="334" t="s">
        <v>68</v>
      </c>
      <c r="C45" s="309"/>
      <c r="D45" s="336"/>
      <c r="E45" s="335"/>
      <c r="F45" s="383"/>
      <c r="G45" s="335">
        <f t="shared" si="14"/>
        <v>0</v>
      </c>
      <c r="H45" s="336"/>
      <c r="I45" s="335"/>
      <c r="J45" s="383"/>
      <c r="K45" s="336">
        <f t="shared" si="15"/>
        <v>0</v>
      </c>
      <c r="L45" s="335"/>
      <c r="M45" s="335"/>
      <c r="N45" s="336"/>
      <c r="O45" s="335">
        <f t="shared" si="16"/>
        <v>0</v>
      </c>
      <c r="P45" s="335"/>
      <c r="Q45" s="335"/>
      <c r="R45" s="335"/>
      <c r="S45" s="335">
        <f t="shared" si="17"/>
        <v>0</v>
      </c>
      <c r="T45" s="296">
        <f t="shared" si="18"/>
        <v>0</v>
      </c>
      <c r="U45" s="296">
        <f t="shared" si="19"/>
        <v>0</v>
      </c>
      <c r="V45" s="296"/>
      <c r="W45" s="296"/>
      <c r="X45" s="320"/>
      <c r="Y45" s="327">
        <f>X45-C45</f>
        <v>0</v>
      </c>
      <c r="Z45" s="309"/>
      <c r="AA45" s="357"/>
    </row>
    <row r="46" spans="1:27" s="323" customFormat="1" ht="8.25" x14ac:dyDescent="0.15">
      <c r="A46" s="333" t="s">
        <v>8</v>
      </c>
      <c r="B46" s="334" t="s">
        <v>70</v>
      </c>
      <c r="C46" s="309"/>
      <c r="D46" s="336"/>
      <c r="E46" s="335"/>
      <c r="F46" s="383"/>
      <c r="G46" s="335">
        <f t="shared" si="14"/>
        <v>0</v>
      </c>
      <c r="H46" s="336"/>
      <c r="I46" s="335"/>
      <c r="J46" s="383"/>
      <c r="K46" s="336">
        <f t="shared" si="15"/>
        <v>0</v>
      </c>
      <c r="L46" s="335"/>
      <c r="M46" s="335"/>
      <c r="N46" s="336"/>
      <c r="O46" s="335">
        <f t="shared" si="16"/>
        <v>0</v>
      </c>
      <c r="P46" s="335"/>
      <c r="Q46" s="335"/>
      <c r="R46" s="335"/>
      <c r="S46" s="335">
        <f t="shared" si="17"/>
        <v>0</v>
      </c>
      <c r="T46" s="296">
        <f t="shared" si="18"/>
        <v>0</v>
      </c>
      <c r="U46" s="296">
        <f t="shared" si="19"/>
        <v>0</v>
      </c>
      <c r="V46" s="296"/>
      <c r="W46" s="296"/>
      <c r="X46" s="320"/>
      <c r="Y46" s="327">
        <f>X46-C46</f>
        <v>0</v>
      </c>
      <c r="Z46" s="309"/>
      <c r="AA46" s="357"/>
    </row>
    <row r="47" spans="1:27" s="323" customFormat="1" ht="8.25" x14ac:dyDescent="0.15">
      <c r="A47" s="333" t="s">
        <v>161</v>
      </c>
      <c r="B47" s="334" t="s">
        <v>73</v>
      </c>
      <c r="C47" s="309"/>
      <c r="D47" s="336"/>
      <c r="E47" s="335">
        <v>99200</v>
      </c>
      <c r="F47" s="383">
        <v>25000</v>
      </c>
      <c r="G47" s="335">
        <f t="shared" si="14"/>
        <v>124200</v>
      </c>
      <c r="H47" s="336"/>
      <c r="I47" s="335"/>
      <c r="J47" s="383"/>
      <c r="K47" s="336">
        <f t="shared" si="15"/>
        <v>0</v>
      </c>
      <c r="L47" s="335"/>
      <c r="M47" s="335"/>
      <c r="N47" s="336"/>
      <c r="O47" s="335">
        <f t="shared" si="16"/>
        <v>0</v>
      </c>
      <c r="P47" s="335"/>
      <c r="Q47" s="335"/>
      <c r="R47" s="335"/>
      <c r="S47" s="335">
        <f t="shared" si="17"/>
        <v>0</v>
      </c>
      <c r="T47" s="296">
        <f t="shared" si="18"/>
        <v>124200</v>
      </c>
      <c r="U47" s="296">
        <f>SUM(T47)</f>
        <v>124200</v>
      </c>
      <c r="V47" s="296"/>
      <c r="W47" s="296"/>
      <c r="X47" s="320"/>
      <c r="Y47" s="327">
        <f>X47-C47</f>
        <v>0</v>
      </c>
      <c r="Z47" s="309"/>
      <c r="AA47" s="357"/>
    </row>
    <row r="48" spans="1:27" s="323" customFormat="1" ht="8.25" x14ac:dyDescent="0.15">
      <c r="A48" s="333" t="s">
        <v>162</v>
      </c>
      <c r="B48" s="334" t="s">
        <v>75</v>
      </c>
      <c r="C48" s="309">
        <v>180000</v>
      </c>
      <c r="D48" s="336">
        <v>72000</v>
      </c>
      <c r="E48" s="335">
        <v>54000</v>
      </c>
      <c r="F48" s="383">
        <v>18000</v>
      </c>
      <c r="G48" s="335">
        <f t="shared" si="14"/>
        <v>144000</v>
      </c>
      <c r="H48" s="336"/>
      <c r="I48" s="335"/>
      <c r="J48" s="383"/>
      <c r="K48" s="336">
        <f t="shared" si="15"/>
        <v>0</v>
      </c>
      <c r="L48" s="335"/>
      <c r="M48" s="335"/>
      <c r="N48" s="336"/>
      <c r="O48" s="335">
        <f t="shared" si="16"/>
        <v>0</v>
      </c>
      <c r="P48" s="335"/>
      <c r="Q48" s="335"/>
      <c r="R48" s="335"/>
      <c r="S48" s="335">
        <f t="shared" si="17"/>
        <v>0</v>
      </c>
      <c r="T48" s="296">
        <f t="shared" si="18"/>
        <v>144000</v>
      </c>
      <c r="U48" s="296">
        <f t="shared" si="19"/>
        <v>144000</v>
      </c>
      <c r="V48" s="296"/>
      <c r="W48" s="296"/>
      <c r="X48" s="320"/>
      <c r="Y48" s="327">
        <f>X4/-C48</f>
        <v>0</v>
      </c>
      <c r="Z48" s="309"/>
      <c r="AA48" s="357"/>
    </row>
    <row r="49" spans="1:27" s="323" customFormat="1" ht="8.25" x14ac:dyDescent="0.15">
      <c r="A49" s="333" t="s">
        <v>163</v>
      </c>
      <c r="B49" s="334" t="s">
        <v>78</v>
      </c>
      <c r="C49" s="309"/>
      <c r="D49" s="336"/>
      <c r="E49" s="335"/>
      <c r="F49" s="383"/>
      <c r="G49" s="335">
        <f t="shared" si="14"/>
        <v>0</v>
      </c>
      <c r="H49" s="336"/>
      <c r="I49" s="335"/>
      <c r="J49" s="383"/>
      <c r="K49" s="336">
        <f t="shared" si="15"/>
        <v>0</v>
      </c>
      <c r="L49" s="335"/>
      <c r="M49" s="335"/>
      <c r="N49" s="336"/>
      <c r="O49" s="335">
        <f t="shared" si="16"/>
        <v>0</v>
      </c>
      <c r="P49" s="335"/>
      <c r="Q49" s="335"/>
      <c r="R49" s="335"/>
      <c r="S49" s="335">
        <f t="shared" si="17"/>
        <v>0</v>
      </c>
      <c r="T49" s="296">
        <f t="shared" si="18"/>
        <v>0</v>
      </c>
      <c r="U49" s="296">
        <f t="shared" si="19"/>
        <v>0</v>
      </c>
      <c r="V49" s="296"/>
      <c r="W49" s="296"/>
      <c r="X49" s="320"/>
      <c r="Y49" s="327">
        <f>X49-C49</f>
        <v>0</v>
      </c>
      <c r="Z49" s="309"/>
      <c r="AA49" s="357"/>
    </row>
    <row r="50" spans="1:27" s="323" customFormat="1" ht="8.25" x14ac:dyDescent="0.15">
      <c r="A50" s="333" t="s">
        <v>164</v>
      </c>
      <c r="B50" s="334" t="s">
        <v>81</v>
      </c>
      <c r="C50" s="309"/>
      <c r="D50" s="336"/>
      <c r="E50" s="335"/>
      <c r="F50" s="383"/>
      <c r="G50" s="335">
        <f t="shared" si="14"/>
        <v>0</v>
      </c>
      <c r="H50" s="336"/>
      <c r="I50" s="335"/>
      <c r="J50" s="383"/>
      <c r="K50" s="336">
        <f t="shared" si="15"/>
        <v>0</v>
      </c>
      <c r="L50" s="335"/>
      <c r="M50" s="335"/>
      <c r="N50" s="336"/>
      <c r="O50" s="335">
        <f t="shared" si="16"/>
        <v>0</v>
      </c>
      <c r="P50" s="335"/>
      <c r="Q50" s="335"/>
      <c r="R50" s="335"/>
      <c r="S50" s="335">
        <f t="shared" si="17"/>
        <v>0</v>
      </c>
      <c r="T50" s="296">
        <f t="shared" si="18"/>
        <v>0</v>
      </c>
      <c r="U50" s="296">
        <f t="shared" si="19"/>
        <v>0</v>
      </c>
      <c r="V50" s="296"/>
      <c r="W50" s="296"/>
      <c r="X50" s="320"/>
      <c r="Y50" s="327">
        <f>X50-C50</f>
        <v>0</v>
      </c>
      <c r="Z50" s="309"/>
      <c r="AA50" s="357"/>
    </row>
    <row r="51" spans="1:27" s="323" customFormat="1" ht="8.25" x14ac:dyDescent="0.15">
      <c r="A51" s="333" t="s">
        <v>165</v>
      </c>
      <c r="B51" s="334" t="s">
        <v>83</v>
      </c>
      <c r="C51" s="309"/>
      <c r="D51" s="336"/>
      <c r="E51" s="335"/>
      <c r="F51" s="383"/>
      <c r="G51" s="335">
        <f t="shared" si="14"/>
        <v>0</v>
      </c>
      <c r="H51" s="336"/>
      <c r="I51" s="335"/>
      <c r="J51" s="383"/>
      <c r="K51" s="336">
        <f t="shared" si="15"/>
        <v>0</v>
      </c>
      <c r="L51" s="335"/>
      <c r="M51" s="335"/>
      <c r="N51" s="336"/>
      <c r="O51" s="335">
        <f t="shared" si="16"/>
        <v>0</v>
      </c>
      <c r="P51" s="335"/>
      <c r="Q51" s="335"/>
      <c r="R51" s="335"/>
      <c r="S51" s="335">
        <f t="shared" si="17"/>
        <v>0</v>
      </c>
      <c r="T51" s="296">
        <f t="shared" si="18"/>
        <v>0</v>
      </c>
      <c r="U51" s="296">
        <f t="shared" si="19"/>
        <v>0</v>
      </c>
      <c r="V51" s="296"/>
      <c r="W51" s="296"/>
      <c r="X51" s="320"/>
      <c r="Y51" s="327">
        <f>X51-C51</f>
        <v>0</v>
      </c>
      <c r="Z51" s="309"/>
      <c r="AA51" s="357"/>
    </row>
    <row r="52" spans="1:27" s="323" customFormat="1" ht="8.25" x14ac:dyDescent="0.15">
      <c r="A52" s="333" t="s">
        <v>166</v>
      </c>
      <c r="B52" s="334" t="s">
        <v>86</v>
      </c>
      <c r="C52" s="309"/>
      <c r="D52" s="336"/>
      <c r="E52" s="335"/>
      <c r="F52" s="384"/>
      <c r="G52" s="335">
        <f t="shared" si="14"/>
        <v>0</v>
      </c>
      <c r="H52" s="336"/>
      <c r="I52" s="335"/>
      <c r="J52" s="384"/>
      <c r="K52" s="336">
        <f t="shared" si="15"/>
        <v>0</v>
      </c>
      <c r="L52" s="335"/>
      <c r="M52" s="335"/>
      <c r="N52" s="336"/>
      <c r="O52" s="335">
        <f t="shared" si="16"/>
        <v>0</v>
      </c>
      <c r="P52" s="335"/>
      <c r="Q52" s="335"/>
      <c r="R52" s="335"/>
      <c r="S52" s="335">
        <f t="shared" si="17"/>
        <v>0</v>
      </c>
      <c r="T52" s="296">
        <f t="shared" si="18"/>
        <v>0</v>
      </c>
      <c r="U52" s="296">
        <f t="shared" si="19"/>
        <v>0</v>
      </c>
      <c r="V52" s="296"/>
      <c r="W52" s="296"/>
      <c r="X52" s="320"/>
      <c r="Y52" s="327">
        <f>X52-C52</f>
        <v>0</v>
      </c>
      <c r="Z52" s="309"/>
      <c r="AA52" s="357"/>
    </row>
    <row r="53" spans="1:27" s="324" customFormat="1" ht="8.25" x14ac:dyDescent="0.15">
      <c r="A53" s="339" t="s">
        <v>9</v>
      </c>
      <c r="B53" s="331" t="s">
        <v>190</v>
      </c>
      <c r="C53" s="398">
        <f>SUM(C54:C59)</f>
        <v>0</v>
      </c>
      <c r="D53" s="390"/>
      <c r="E53" s="332"/>
      <c r="F53" s="381"/>
      <c r="G53" s="332">
        <f>SUM(G54:G59)</f>
        <v>349</v>
      </c>
      <c r="H53" s="340"/>
      <c r="I53" s="332"/>
      <c r="J53" s="381"/>
      <c r="K53" s="390">
        <f>SUM(K54:K59)</f>
        <v>0</v>
      </c>
      <c r="L53" s="390">
        <f>SUM(L54:L59)</f>
        <v>0</v>
      </c>
      <c r="M53" s="332"/>
      <c r="N53" s="340"/>
      <c r="O53" s="332">
        <f>SUM(O54:O59)</f>
        <v>0</v>
      </c>
      <c r="P53" s="390">
        <f>SUM(P54:P59)</f>
        <v>0</v>
      </c>
      <c r="Q53" s="332"/>
      <c r="R53" s="332"/>
      <c r="S53" s="332">
        <f>SUM(S54:S59)</f>
        <v>0</v>
      </c>
      <c r="T53" s="332">
        <f>SUM(G53+K53+O53+S53)</f>
        <v>349</v>
      </c>
      <c r="U53" s="332">
        <f>SUM(T53)</f>
        <v>349</v>
      </c>
      <c r="V53" s="332"/>
      <c r="W53" s="332">
        <f t="shared" ref="W53:W62" si="20">U53+V53</f>
        <v>349</v>
      </c>
      <c r="X53" s="332">
        <f>+T53-C53</f>
        <v>349</v>
      </c>
      <c r="Y53" s="301" t="e">
        <f>SUM(X53/C53)</f>
        <v>#DIV/0!</v>
      </c>
      <c r="Z53" s="319"/>
      <c r="AA53" s="357"/>
    </row>
    <row r="54" spans="1:27" s="323" customFormat="1" ht="8.25" x14ac:dyDescent="0.15">
      <c r="A54" s="333" t="s">
        <v>167</v>
      </c>
      <c r="B54" s="334" t="s">
        <v>91</v>
      </c>
      <c r="C54" s="309"/>
      <c r="D54" s="336"/>
      <c r="E54" s="335"/>
      <c r="F54" s="382"/>
      <c r="G54" s="335">
        <f t="shared" ref="G54:G63" si="21">SUM(D54:F54)</f>
        <v>0</v>
      </c>
      <c r="H54" s="336"/>
      <c r="I54" s="335"/>
      <c r="J54" s="382"/>
      <c r="K54" s="336">
        <f t="shared" ref="K54:K63" si="22">SUM(H54:J54)</f>
        <v>0</v>
      </c>
      <c r="L54" s="335"/>
      <c r="M54" s="335"/>
      <c r="N54" s="336"/>
      <c r="O54" s="335">
        <f t="shared" ref="O54:O63" si="23">SUM(L54:N54)</f>
        <v>0</v>
      </c>
      <c r="P54" s="335"/>
      <c r="Q54" s="335"/>
      <c r="R54" s="335"/>
      <c r="S54" s="335">
        <f t="shared" ref="S54:S63" si="24">SUM(P54:R54)</f>
        <v>0</v>
      </c>
      <c r="T54" s="296">
        <f t="shared" si="18"/>
        <v>0</v>
      </c>
      <c r="U54" s="296">
        <f>SUM(T54)</f>
        <v>0</v>
      </c>
      <c r="V54" s="296"/>
      <c r="W54" s="296"/>
      <c r="X54" s="320"/>
      <c r="Y54" s="329"/>
      <c r="Z54" s="309"/>
      <c r="AA54" s="357"/>
    </row>
    <row r="55" spans="1:27" s="323" customFormat="1" ht="8.25" x14ac:dyDescent="0.15">
      <c r="A55" s="333" t="s">
        <v>168</v>
      </c>
      <c r="B55" s="334" t="s">
        <v>94</v>
      </c>
      <c r="C55" s="309"/>
      <c r="D55" s="336"/>
      <c r="E55" s="335">
        <v>130</v>
      </c>
      <c r="F55" s="383">
        <v>219</v>
      </c>
      <c r="G55" s="335">
        <f t="shared" si="21"/>
        <v>349</v>
      </c>
      <c r="H55" s="336"/>
      <c r="I55" s="335"/>
      <c r="J55" s="383"/>
      <c r="K55" s="336">
        <f t="shared" si="22"/>
        <v>0</v>
      </c>
      <c r="L55" s="335"/>
      <c r="M55" s="335"/>
      <c r="N55" s="336"/>
      <c r="O55" s="335">
        <f t="shared" si="23"/>
        <v>0</v>
      </c>
      <c r="P55" s="335"/>
      <c r="Q55" s="335"/>
      <c r="R55" s="335"/>
      <c r="S55" s="335">
        <f t="shared" si="24"/>
        <v>0</v>
      </c>
      <c r="T55" s="296">
        <f t="shared" si="18"/>
        <v>349</v>
      </c>
      <c r="U55" s="296">
        <f t="shared" ref="U55:U59" si="25">SUM(T55)</f>
        <v>349</v>
      </c>
      <c r="V55" s="296"/>
      <c r="W55" s="296"/>
      <c r="X55" s="320"/>
      <c r="Y55" s="329"/>
      <c r="Z55" s="309"/>
      <c r="AA55" s="357"/>
    </row>
    <row r="56" spans="1:27" s="323" customFormat="1" ht="8.25" x14ac:dyDescent="0.15">
      <c r="A56" s="333" t="s">
        <v>169</v>
      </c>
      <c r="B56" s="334" t="s">
        <v>95</v>
      </c>
      <c r="C56" s="309"/>
      <c r="D56" s="336"/>
      <c r="E56" s="335"/>
      <c r="F56" s="383"/>
      <c r="G56" s="335">
        <f t="shared" si="21"/>
        <v>0</v>
      </c>
      <c r="H56" s="336"/>
      <c r="I56" s="335"/>
      <c r="J56" s="383"/>
      <c r="K56" s="336">
        <f t="shared" si="22"/>
        <v>0</v>
      </c>
      <c r="L56" s="335"/>
      <c r="M56" s="335"/>
      <c r="N56" s="336"/>
      <c r="O56" s="335">
        <f t="shared" si="23"/>
        <v>0</v>
      </c>
      <c r="P56" s="335"/>
      <c r="Q56" s="335"/>
      <c r="R56" s="335"/>
      <c r="S56" s="335">
        <f t="shared" si="24"/>
        <v>0</v>
      </c>
      <c r="T56" s="296">
        <f t="shared" si="18"/>
        <v>0</v>
      </c>
      <c r="U56" s="296">
        <f t="shared" si="25"/>
        <v>0</v>
      </c>
      <c r="V56" s="296"/>
      <c r="W56" s="296"/>
      <c r="X56" s="320"/>
      <c r="Y56" s="329"/>
      <c r="Z56" s="309"/>
      <c r="AA56" s="357"/>
    </row>
    <row r="57" spans="1:27" s="323" customFormat="1" ht="8.25" x14ac:dyDescent="0.15">
      <c r="A57" s="333" t="s">
        <v>18</v>
      </c>
      <c r="B57" s="334" t="s">
        <v>96</v>
      </c>
      <c r="C57" s="309"/>
      <c r="D57" s="336"/>
      <c r="E57" s="335"/>
      <c r="F57" s="383"/>
      <c r="G57" s="335">
        <f t="shared" si="21"/>
        <v>0</v>
      </c>
      <c r="H57" s="336"/>
      <c r="I57" s="335"/>
      <c r="J57" s="383"/>
      <c r="K57" s="336">
        <f t="shared" si="22"/>
        <v>0</v>
      </c>
      <c r="L57" s="335"/>
      <c r="M57" s="335"/>
      <c r="N57" s="336"/>
      <c r="O57" s="335">
        <f t="shared" si="23"/>
        <v>0</v>
      </c>
      <c r="P57" s="335"/>
      <c r="Q57" s="335"/>
      <c r="R57" s="335"/>
      <c r="S57" s="335">
        <f t="shared" si="24"/>
        <v>0</v>
      </c>
      <c r="T57" s="296">
        <f t="shared" si="18"/>
        <v>0</v>
      </c>
      <c r="U57" s="296">
        <f t="shared" si="25"/>
        <v>0</v>
      </c>
      <c r="V57" s="296"/>
      <c r="W57" s="296"/>
      <c r="X57" s="320"/>
      <c r="Y57" s="329"/>
      <c r="Z57" s="309"/>
      <c r="AA57" s="357"/>
    </row>
    <row r="58" spans="1:27" s="323" customFormat="1" ht="8.25" x14ac:dyDescent="0.15">
      <c r="A58" s="333" t="s">
        <v>19</v>
      </c>
      <c r="B58" s="334" t="s">
        <v>102</v>
      </c>
      <c r="C58" s="309"/>
      <c r="D58" s="336"/>
      <c r="E58" s="335"/>
      <c r="F58" s="383"/>
      <c r="G58" s="335">
        <f t="shared" si="21"/>
        <v>0</v>
      </c>
      <c r="H58" s="336"/>
      <c r="I58" s="335"/>
      <c r="J58" s="383"/>
      <c r="K58" s="336">
        <f t="shared" si="22"/>
        <v>0</v>
      </c>
      <c r="L58" s="335"/>
      <c r="M58" s="335"/>
      <c r="N58" s="336"/>
      <c r="O58" s="335">
        <f t="shared" si="23"/>
        <v>0</v>
      </c>
      <c r="P58" s="335"/>
      <c r="Q58" s="335"/>
      <c r="R58" s="335"/>
      <c r="S58" s="335">
        <f t="shared" si="24"/>
        <v>0</v>
      </c>
      <c r="T58" s="296">
        <f t="shared" si="18"/>
        <v>0</v>
      </c>
      <c r="U58" s="296"/>
      <c r="V58" s="296"/>
      <c r="W58" s="296"/>
      <c r="X58" s="320"/>
      <c r="Y58" s="329"/>
      <c r="Z58" s="309"/>
      <c r="AA58" s="357"/>
    </row>
    <row r="59" spans="1:27" s="323" customFormat="1" ht="8.25" x14ac:dyDescent="0.15">
      <c r="A59" s="333" t="s">
        <v>252</v>
      </c>
      <c r="B59" s="334" t="s">
        <v>253</v>
      </c>
      <c r="C59" s="309"/>
      <c r="D59" s="336"/>
      <c r="E59" s="335"/>
      <c r="F59" s="383"/>
      <c r="G59" s="335">
        <f t="shared" si="21"/>
        <v>0</v>
      </c>
      <c r="H59" s="336"/>
      <c r="I59" s="335"/>
      <c r="J59" s="383"/>
      <c r="K59" s="336">
        <f t="shared" si="22"/>
        <v>0</v>
      </c>
      <c r="L59" s="335"/>
      <c r="M59" s="335"/>
      <c r="N59" s="336"/>
      <c r="O59" s="335">
        <f t="shared" si="23"/>
        <v>0</v>
      </c>
      <c r="P59" s="335"/>
      <c r="Q59" s="335"/>
      <c r="R59" s="335"/>
      <c r="S59" s="335">
        <f t="shared" si="24"/>
        <v>0</v>
      </c>
      <c r="T59" s="296">
        <f t="shared" si="18"/>
        <v>0</v>
      </c>
      <c r="U59" s="296">
        <f t="shared" si="25"/>
        <v>0</v>
      </c>
      <c r="V59" s="296"/>
      <c r="W59" s="296"/>
      <c r="X59" s="320"/>
      <c r="Y59" s="329"/>
      <c r="Z59" s="309"/>
      <c r="AA59" s="357"/>
    </row>
    <row r="60" spans="1:27" s="324" customFormat="1" ht="8.25" x14ac:dyDescent="0.15">
      <c r="A60" s="339" t="s">
        <v>49</v>
      </c>
      <c r="B60" s="331" t="s">
        <v>191</v>
      </c>
      <c r="C60" s="398">
        <f>SUM(C61:C63)</f>
        <v>0</v>
      </c>
      <c r="D60" s="390"/>
      <c r="E60" s="332"/>
      <c r="F60" s="381"/>
      <c r="G60" s="332">
        <f>SUM(G61:G63)</f>
        <v>1000</v>
      </c>
      <c r="H60" s="340"/>
      <c r="I60" s="332"/>
      <c r="J60" s="381"/>
      <c r="K60" s="340">
        <f>SUM(K61:K63)</f>
        <v>0</v>
      </c>
      <c r="L60" s="340">
        <f>SUM(L61:L63)</f>
        <v>0</v>
      </c>
      <c r="M60" s="332"/>
      <c r="N60" s="340"/>
      <c r="O60" s="332">
        <f>SUM(O61:O63)</f>
        <v>0</v>
      </c>
      <c r="P60" s="340">
        <f>SUM(P61:P63)</f>
        <v>0</v>
      </c>
      <c r="Q60" s="332"/>
      <c r="R60" s="332"/>
      <c r="S60" s="332">
        <f>SUM(S61:S63)</f>
        <v>0</v>
      </c>
      <c r="T60" s="332">
        <f>SUM(G60+K60+O60+S60)</f>
        <v>1000</v>
      </c>
      <c r="U60" s="332">
        <f>SUM(T60)</f>
        <v>1000</v>
      </c>
      <c r="V60" s="332"/>
      <c r="W60" s="332">
        <f t="shared" si="20"/>
        <v>1000</v>
      </c>
      <c r="X60" s="332">
        <f>+T60-C60</f>
        <v>1000</v>
      </c>
      <c r="Y60" s="301" t="e">
        <f>X60/C60</f>
        <v>#DIV/0!</v>
      </c>
      <c r="Z60" s="319"/>
      <c r="AA60" s="357"/>
    </row>
    <row r="61" spans="1:27" s="323" customFormat="1" ht="8.25" x14ac:dyDescent="0.15">
      <c r="A61" s="333" t="s">
        <v>170</v>
      </c>
      <c r="B61" s="334" t="s">
        <v>97</v>
      </c>
      <c r="C61" s="309"/>
      <c r="D61" s="336"/>
      <c r="E61" s="335">
        <v>1000</v>
      </c>
      <c r="F61" s="383"/>
      <c r="G61" s="335">
        <f t="shared" si="21"/>
        <v>1000</v>
      </c>
      <c r="H61" s="336"/>
      <c r="I61" s="335"/>
      <c r="J61" s="383"/>
      <c r="K61" s="336">
        <f t="shared" si="22"/>
        <v>0</v>
      </c>
      <c r="L61" s="335"/>
      <c r="M61" s="335"/>
      <c r="N61" s="336"/>
      <c r="O61" s="335">
        <f t="shared" si="23"/>
        <v>0</v>
      </c>
      <c r="P61" s="335"/>
      <c r="Q61" s="335"/>
      <c r="R61" s="335"/>
      <c r="S61" s="335">
        <f t="shared" si="24"/>
        <v>0</v>
      </c>
      <c r="T61" s="296">
        <f t="shared" si="18"/>
        <v>1000</v>
      </c>
      <c r="U61" s="296">
        <f>SUM(T61)</f>
        <v>1000</v>
      </c>
      <c r="V61" s="296"/>
      <c r="W61" s="296">
        <f t="shared" si="20"/>
        <v>1000</v>
      </c>
      <c r="X61" s="320">
        <f>+T61-C61</f>
        <v>1000</v>
      </c>
      <c r="Y61" s="329"/>
      <c r="Z61" s="309"/>
      <c r="AA61" s="357"/>
    </row>
    <row r="62" spans="1:27" s="323" customFormat="1" ht="8.25" x14ac:dyDescent="0.15">
      <c r="A62" s="333" t="s">
        <v>171</v>
      </c>
      <c r="B62" s="334" t="s">
        <v>101</v>
      </c>
      <c r="C62" s="309"/>
      <c r="D62" s="336"/>
      <c r="E62" s="335"/>
      <c r="F62" s="383"/>
      <c r="G62" s="335">
        <f t="shared" si="21"/>
        <v>0</v>
      </c>
      <c r="H62" s="336"/>
      <c r="I62" s="335"/>
      <c r="J62" s="383"/>
      <c r="K62" s="336">
        <f t="shared" si="22"/>
        <v>0</v>
      </c>
      <c r="L62" s="335"/>
      <c r="M62" s="335"/>
      <c r="N62" s="336"/>
      <c r="O62" s="335">
        <f t="shared" si="23"/>
        <v>0</v>
      </c>
      <c r="P62" s="335"/>
      <c r="Q62" s="335"/>
      <c r="R62" s="335"/>
      <c r="S62" s="335">
        <f t="shared" si="24"/>
        <v>0</v>
      </c>
      <c r="T62" s="296">
        <f t="shared" si="18"/>
        <v>0</v>
      </c>
      <c r="U62" s="296">
        <f>SUM(T62)</f>
        <v>0</v>
      </c>
      <c r="V62" s="296"/>
      <c r="W62" s="296">
        <f t="shared" si="20"/>
        <v>0</v>
      </c>
      <c r="X62" s="320">
        <f>+T62-C62</f>
        <v>0</v>
      </c>
      <c r="Y62" s="329"/>
      <c r="Z62" s="309"/>
      <c r="AA62" s="357"/>
    </row>
    <row r="63" spans="1:27" s="323" customFormat="1" ht="8.25" x14ac:dyDescent="0.15">
      <c r="A63" s="333" t="s">
        <v>172</v>
      </c>
      <c r="B63" s="334" t="s">
        <v>104</v>
      </c>
      <c r="C63" s="309"/>
      <c r="D63" s="336"/>
      <c r="E63" s="335"/>
      <c r="F63" s="383"/>
      <c r="G63" s="335">
        <f t="shared" si="21"/>
        <v>0</v>
      </c>
      <c r="H63" s="336"/>
      <c r="I63" s="335"/>
      <c r="J63" s="383"/>
      <c r="K63" s="336">
        <f t="shared" si="22"/>
        <v>0</v>
      </c>
      <c r="L63" s="335"/>
      <c r="M63" s="335"/>
      <c r="N63" s="336"/>
      <c r="O63" s="335">
        <f t="shared" si="23"/>
        <v>0</v>
      </c>
      <c r="P63" s="335"/>
      <c r="Q63" s="335"/>
      <c r="R63" s="335"/>
      <c r="S63" s="335">
        <f t="shared" si="24"/>
        <v>0</v>
      </c>
      <c r="T63" s="296">
        <f t="shared" si="18"/>
        <v>0</v>
      </c>
      <c r="U63" s="296">
        <f>SUM(T63)</f>
        <v>0</v>
      </c>
      <c r="V63" s="296"/>
      <c r="W63" s="296"/>
      <c r="X63" s="320"/>
      <c r="Y63" s="329"/>
      <c r="Z63" s="309"/>
      <c r="AA63" s="357"/>
    </row>
    <row r="64" spans="1:27" s="324" customFormat="1" ht="8.25" x14ac:dyDescent="0.15">
      <c r="A64" s="339" t="s">
        <v>53</v>
      </c>
      <c r="B64" s="331" t="s">
        <v>108</v>
      </c>
      <c r="C64" s="398">
        <v>0</v>
      </c>
      <c r="D64" s="340"/>
      <c r="E64" s="332"/>
      <c r="F64" s="381"/>
      <c r="G64" s="332">
        <v>0</v>
      </c>
      <c r="H64" s="340"/>
      <c r="I64" s="332"/>
      <c r="J64" s="381"/>
      <c r="K64" s="340">
        <v>0</v>
      </c>
      <c r="L64" s="332"/>
      <c r="M64" s="332"/>
      <c r="N64" s="340"/>
      <c r="O64" s="332">
        <v>0</v>
      </c>
      <c r="P64" s="332"/>
      <c r="Q64" s="332"/>
      <c r="R64" s="332"/>
      <c r="S64" s="332">
        <v>0</v>
      </c>
      <c r="T64" s="332">
        <f>SUM(G64+K64+O64+S64)</f>
        <v>0</v>
      </c>
      <c r="U64" s="332">
        <f>SUM(T64)</f>
        <v>0</v>
      </c>
      <c r="V64" s="332"/>
      <c r="W64" s="332">
        <f>+U64+V64</f>
        <v>0</v>
      </c>
      <c r="X64" s="332">
        <f>+T64-C64</f>
        <v>0</v>
      </c>
      <c r="Y64" s="301" t="e">
        <f>X64/C64</f>
        <v>#DIV/0!</v>
      </c>
      <c r="Z64" s="319"/>
      <c r="AA64" s="357"/>
    </row>
    <row r="65" spans="1:27" s="324" customFormat="1" ht="8.25" x14ac:dyDescent="0.15">
      <c r="A65" s="339" t="s">
        <v>57</v>
      </c>
      <c r="B65" s="331" t="s">
        <v>110</v>
      </c>
      <c r="C65" s="398">
        <v>0</v>
      </c>
      <c r="D65" s="340">
        <v>10535</v>
      </c>
      <c r="E65" s="332"/>
      <c r="F65" s="381"/>
      <c r="G65" s="332">
        <f t="shared" ref="G65" si="26">SUM(D65:F65)</f>
        <v>10535</v>
      </c>
      <c r="H65" s="340"/>
      <c r="I65" s="332"/>
      <c r="J65" s="381"/>
      <c r="K65" s="340">
        <v>0</v>
      </c>
      <c r="L65" s="332"/>
      <c r="M65" s="332"/>
      <c r="N65" s="340"/>
      <c r="O65" s="332">
        <v>0</v>
      </c>
      <c r="P65" s="332"/>
      <c r="Q65" s="332"/>
      <c r="R65" s="332"/>
      <c r="S65" s="332">
        <v>0</v>
      </c>
      <c r="T65" s="332">
        <f>SUM(G65+K65+O65+S65)</f>
        <v>10535</v>
      </c>
      <c r="U65" s="332">
        <f t="shared" ref="U65:U66" si="27">SUM(T65)</f>
        <v>10535</v>
      </c>
      <c r="V65" s="332"/>
      <c r="W65" s="332">
        <f>+U65+V65</f>
        <v>10535</v>
      </c>
      <c r="X65" s="332">
        <f>+T65-C65</f>
        <v>10535</v>
      </c>
      <c r="Y65" s="301" t="e">
        <f>X65/C65</f>
        <v>#DIV/0!</v>
      </c>
      <c r="Z65" s="319"/>
      <c r="AA65" s="357"/>
    </row>
    <row r="66" spans="1:27" s="323" customFormat="1" ht="8.25" x14ac:dyDescent="0.15">
      <c r="A66" s="342"/>
      <c r="B66" s="326"/>
      <c r="C66" s="309"/>
      <c r="D66" s="336"/>
      <c r="E66" s="335"/>
      <c r="F66" s="383"/>
      <c r="G66" s="335"/>
      <c r="H66" s="336"/>
      <c r="I66" s="335"/>
      <c r="J66" s="383"/>
      <c r="K66" s="336"/>
      <c r="L66" s="335"/>
      <c r="M66" s="335"/>
      <c r="N66" s="336"/>
      <c r="O66" s="335"/>
      <c r="P66" s="335"/>
      <c r="Q66" s="335"/>
      <c r="R66" s="335"/>
      <c r="S66" s="335"/>
      <c r="T66" s="335"/>
      <c r="U66" s="332">
        <f t="shared" si="27"/>
        <v>0</v>
      </c>
      <c r="V66" s="335"/>
      <c r="W66" s="335"/>
      <c r="X66" s="320"/>
      <c r="Y66" s="329"/>
      <c r="Z66" s="309"/>
      <c r="AA66" s="357"/>
    </row>
    <row r="67" spans="1:27" s="324" customFormat="1" ht="8.25" x14ac:dyDescent="0.15">
      <c r="A67" s="343" t="s">
        <v>173</v>
      </c>
      <c r="B67" s="344"/>
      <c r="C67" s="398">
        <f>SUM(C68:C73)</f>
        <v>0</v>
      </c>
      <c r="D67" s="390"/>
      <c r="E67" s="332"/>
      <c r="F67" s="381"/>
      <c r="G67" s="332">
        <f>SUM(G68:G76)</f>
        <v>293204.11</v>
      </c>
      <c r="H67" s="340"/>
      <c r="I67" s="332"/>
      <c r="J67" s="381"/>
      <c r="K67" s="390">
        <f>SUM(K68:K74)</f>
        <v>0</v>
      </c>
      <c r="L67" s="390">
        <f>SUM(L68:L74)</f>
        <v>0</v>
      </c>
      <c r="M67" s="332"/>
      <c r="N67" s="340"/>
      <c r="O67" s="332">
        <f>SUM(O68:O74)</f>
        <v>0</v>
      </c>
      <c r="P67" s="390"/>
      <c r="Q67" s="332"/>
      <c r="R67" s="332"/>
      <c r="S67" s="332">
        <f>SUM(S68:S75)</f>
        <v>0</v>
      </c>
      <c r="T67" s="332">
        <f>SUM(G67+K67+O67+S67)</f>
        <v>293204.11</v>
      </c>
      <c r="U67" s="332">
        <f>SUM(U68:U76)</f>
        <v>43279.11</v>
      </c>
      <c r="V67" s="332">
        <f>SUM(V68:V76)</f>
        <v>249000</v>
      </c>
      <c r="W67" s="332">
        <f>+U67+V67</f>
        <v>292279.11</v>
      </c>
      <c r="X67" s="332">
        <f>+T67-C67</f>
        <v>293204.11</v>
      </c>
      <c r="Y67" s="301" t="e">
        <f>X67/C67</f>
        <v>#DIV/0!</v>
      </c>
      <c r="Z67" s="319"/>
      <c r="AA67" s="357"/>
    </row>
    <row r="68" spans="1:27" s="323" customFormat="1" ht="8.25" x14ac:dyDescent="0.15">
      <c r="A68" s="346" t="s">
        <v>174</v>
      </c>
      <c r="B68" s="318" t="s">
        <v>192</v>
      </c>
      <c r="C68" s="309"/>
      <c r="D68" s="336"/>
      <c r="E68" s="335"/>
      <c r="F68" s="383"/>
      <c r="G68" s="335">
        <f t="shared" ref="G68:G74" si="28">SUM(D68:F68)</f>
        <v>0</v>
      </c>
      <c r="H68" s="336"/>
      <c r="I68" s="335"/>
      <c r="J68" s="383"/>
      <c r="K68" s="336">
        <f t="shared" ref="K68:K74" si="29">SUM(H68:J68)</f>
        <v>0</v>
      </c>
      <c r="L68" s="335"/>
      <c r="M68" s="335"/>
      <c r="N68" s="336"/>
      <c r="O68" s="335">
        <f t="shared" ref="O68:O74" si="30">SUM(L68:N68)</f>
        <v>0</v>
      </c>
      <c r="P68" s="335"/>
      <c r="Q68" s="335"/>
      <c r="R68" s="335"/>
      <c r="S68" s="335">
        <f t="shared" ref="S68:S74" si="31">SUM(P68:R68)</f>
        <v>0</v>
      </c>
      <c r="T68" s="335"/>
      <c r="U68" s="335">
        <f>SUM(T68)</f>
        <v>0</v>
      </c>
      <c r="V68" s="335"/>
      <c r="W68" s="296">
        <f>U68+V68</f>
        <v>0</v>
      </c>
      <c r="X68" s="320">
        <f>+T68-C68</f>
        <v>0</v>
      </c>
      <c r="Y68" s="329"/>
      <c r="Z68" s="309"/>
      <c r="AA68" s="357"/>
    </row>
    <row r="69" spans="1:27" s="323" customFormat="1" ht="8.25" x14ac:dyDescent="0.15">
      <c r="A69" s="346" t="s">
        <v>273</v>
      </c>
      <c r="B69" s="318"/>
      <c r="C69" s="309"/>
      <c r="D69" s="336">
        <v>18869.25</v>
      </c>
      <c r="E69" s="335"/>
      <c r="F69" s="383"/>
      <c r="G69" s="335">
        <f t="shared" si="28"/>
        <v>18869.25</v>
      </c>
      <c r="H69" s="336"/>
      <c r="I69" s="335"/>
      <c r="J69" s="383"/>
      <c r="K69" s="336">
        <f>SUM(H69:J69)</f>
        <v>0</v>
      </c>
      <c r="L69" s="335"/>
      <c r="M69" s="335"/>
      <c r="N69" s="336"/>
      <c r="O69" s="335">
        <f t="shared" si="30"/>
        <v>0</v>
      </c>
      <c r="P69" s="335"/>
      <c r="Q69" s="335"/>
      <c r="R69" s="335"/>
      <c r="S69" s="335">
        <f>SUM(P69:R69)</f>
        <v>0</v>
      </c>
      <c r="T69" s="296">
        <f t="shared" ref="T69:T74" si="32">G69+K69+O69+S69</f>
        <v>18869.25</v>
      </c>
      <c r="U69" s="335">
        <f t="shared" ref="U69:U76" si="33">SUM(T69)</f>
        <v>18869.25</v>
      </c>
      <c r="V69" s="335"/>
      <c r="W69" s="296"/>
      <c r="X69" s="320"/>
      <c r="Y69" s="329"/>
      <c r="Z69" s="309"/>
      <c r="AA69" s="357"/>
    </row>
    <row r="70" spans="1:27" s="323" customFormat="1" ht="8.25" x14ac:dyDescent="0.15">
      <c r="A70" s="346" t="s">
        <v>264</v>
      </c>
      <c r="B70" s="318"/>
      <c r="C70" s="309"/>
      <c r="D70" s="336"/>
      <c r="E70" s="335"/>
      <c r="F70" s="383">
        <v>925</v>
      </c>
      <c r="G70" s="335">
        <f>SUM(D70:F70)</f>
        <v>925</v>
      </c>
      <c r="H70" s="336"/>
      <c r="I70" s="335"/>
      <c r="J70" s="383"/>
      <c r="K70" s="336">
        <f t="shared" si="29"/>
        <v>0</v>
      </c>
      <c r="L70" s="335"/>
      <c r="M70" s="335"/>
      <c r="N70" s="336"/>
      <c r="O70" s="335">
        <f t="shared" si="30"/>
        <v>0</v>
      </c>
      <c r="P70" s="335"/>
      <c r="Q70" s="335"/>
      <c r="R70" s="335"/>
      <c r="S70" s="335">
        <f t="shared" si="31"/>
        <v>0</v>
      </c>
      <c r="T70" s="296">
        <f t="shared" si="32"/>
        <v>925</v>
      </c>
      <c r="U70" s="335"/>
      <c r="V70" s="335"/>
      <c r="W70" s="296"/>
      <c r="X70" s="320"/>
      <c r="Y70" s="329"/>
      <c r="Z70" s="309"/>
      <c r="AA70" s="357"/>
    </row>
    <row r="71" spans="1:27" s="323" customFormat="1" ht="8.25" x14ac:dyDescent="0.15">
      <c r="A71" s="346" t="s">
        <v>175</v>
      </c>
      <c r="B71" s="318" t="s">
        <v>194</v>
      </c>
      <c r="C71" s="309"/>
      <c r="D71" s="336"/>
      <c r="E71" s="335"/>
      <c r="F71" s="383"/>
      <c r="G71" s="335">
        <f t="shared" si="28"/>
        <v>0</v>
      </c>
      <c r="H71" s="336"/>
      <c r="I71" s="335"/>
      <c r="J71" s="383"/>
      <c r="K71" s="336">
        <f t="shared" si="29"/>
        <v>0</v>
      </c>
      <c r="L71" s="335"/>
      <c r="M71" s="335"/>
      <c r="N71" s="336"/>
      <c r="O71" s="335">
        <f t="shared" si="30"/>
        <v>0</v>
      </c>
      <c r="P71" s="335"/>
      <c r="Q71" s="335"/>
      <c r="R71" s="335"/>
      <c r="S71" s="335">
        <f t="shared" si="31"/>
        <v>0</v>
      </c>
      <c r="T71" s="296">
        <f t="shared" si="32"/>
        <v>0</v>
      </c>
      <c r="U71" s="335">
        <f t="shared" si="33"/>
        <v>0</v>
      </c>
      <c r="V71" s="335"/>
      <c r="W71" s="296">
        <f>U71+V71</f>
        <v>0</v>
      </c>
      <c r="X71" s="320">
        <f>+T71-C71</f>
        <v>0</v>
      </c>
      <c r="Y71" s="329"/>
      <c r="Z71" s="309"/>
      <c r="AA71" s="357"/>
    </row>
    <row r="72" spans="1:27" s="323" customFormat="1" ht="8.25" x14ac:dyDescent="0.15">
      <c r="A72" s="346" t="s">
        <v>176</v>
      </c>
      <c r="B72" s="318" t="s">
        <v>193</v>
      </c>
      <c r="C72" s="309"/>
      <c r="D72" s="336">
        <v>450</v>
      </c>
      <c r="E72" s="335"/>
      <c r="F72" s="383">
        <v>23259.86</v>
      </c>
      <c r="G72" s="335">
        <f t="shared" si="28"/>
        <v>23709.86</v>
      </c>
      <c r="H72" s="336"/>
      <c r="I72" s="335"/>
      <c r="J72" s="383"/>
      <c r="K72" s="336">
        <f t="shared" si="29"/>
        <v>0</v>
      </c>
      <c r="L72" s="335"/>
      <c r="M72" s="335"/>
      <c r="N72" s="336"/>
      <c r="O72" s="335">
        <f t="shared" si="30"/>
        <v>0</v>
      </c>
      <c r="P72" s="335"/>
      <c r="Q72" s="335"/>
      <c r="R72" s="335"/>
      <c r="S72" s="335">
        <f t="shared" si="31"/>
        <v>0</v>
      </c>
      <c r="T72" s="296">
        <f t="shared" si="32"/>
        <v>23709.86</v>
      </c>
      <c r="U72" s="335">
        <f t="shared" si="33"/>
        <v>23709.86</v>
      </c>
      <c r="V72" s="335"/>
      <c r="W72" s="296"/>
      <c r="X72" s="320"/>
      <c r="Y72" s="329"/>
      <c r="Z72" s="309"/>
      <c r="AA72" s="357"/>
    </row>
    <row r="73" spans="1:27" s="323" customFormat="1" ht="8.25" x14ac:dyDescent="0.15">
      <c r="A73" s="346" t="s">
        <v>177</v>
      </c>
      <c r="B73" s="318" t="s">
        <v>195</v>
      </c>
      <c r="C73" s="309"/>
      <c r="D73" s="336"/>
      <c r="E73" s="335"/>
      <c r="F73" s="383"/>
      <c r="G73" s="335">
        <f t="shared" si="28"/>
        <v>0</v>
      </c>
      <c r="H73" s="336"/>
      <c r="I73" s="335"/>
      <c r="J73" s="383"/>
      <c r="K73" s="336">
        <f t="shared" si="29"/>
        <v>0</v>
      </c>
      <c r="L73" s="335"/>
      <c r="M73" s="335"/>
      <c r="N73" s="336"/>
      <c r="O73" s="335">
        <f t="shared" si="30"/>
        <v>0</v>
      </c>
      <c r="P73" s="335"/>
      <c r="Q73" s="335"/>
      <c r="R73" s="335"/>
      <c r="S73" s="335">
        <f t="shared" si="31"/>
        <v>0</v>
      </c>
      <c r="T73" s="296">
        <f t="shared" si="32"/>
        <v>0</v>
      </c>
      <c r="U73" s="335">
        <f t="shared" si="33"/>
        <v>0</v>
      </c>
      <c r="V73" s="335"/>
      <c r="W73" s="296">
        <f>U73+V73</f>
        <v>0</v>
      </c>
      <c r="X73" s="320">
        <f>+T73-C73</f>
        <v>0</v>
      </c>
      <c r="Y73" s="329"/>
      <c r="Z73" s="309"/>
      <c r="AA73" s="357"/>
    </row>
    <row r="74" spans="1:27" s="323" customFormat="1" ht="8.25" x14ac:dyDescent="0.15">
      <c r="A74" s="347" t="s">
        <v>267</v>
      </c>
      <c r="B74" s="318" t="s">
        <v>268</v>
      </c>
      <c r="C74" s="309"/>
      <c r="D74" s="336">
        <v>80500</v>
      </c>
      <c r="E74" s="335">
        <v>131500</v>
      </c>
      <c r="F74" s="383">
        <v>37000</v>
      </c>
      <c r="G74" s="335">
        <f t="shared" si="28"/>
        <v>249000</v>
      </c>
      <c r="H74" s="336"/>
      <c r="I74" s="335"/>
      <c r="J74" s="383"/>
      <c r="K74" s="336">
        <f t="shared" si="29"/>
        <v>0</v>
      </c>
      <c r="L74" s="335"/>
      <c r="M74" s="335"/>
      <c r="N74" s="336"/>
      <c r="O74" s="335">
        <f t="shared" si="30"/>
        <v>0</v>
      </c>
      <c r="P74" s="335"/>
      <c r="Q74" s="335"/>
      <c r="R74" s="335"/>
      <c r="S74" s="335">
        <f t="shared" si="31"/>
        <v>0</v>
      </c>
      <c r="T74" s="296">
        <f t="shared" si="32"/>
        <v>249000</v>
      </c>
      <c r="U74" s="335"/>
      <c r="V74" s="335">
        <f>T74</f>
        <v>249000</v>
      </c>
      <c r="W74" s="335"/>
      <c r="X74" s="320"/>
      <c r="Y74" s="329"/>
      <c r="Z74" s="309"/>
      <c r="AA74" s="357"/>
    </row>
    <row r="75" spans="1:27" s="323" customFormat="1" ht="8.25" x14ac:dyDescent="0.15">
      <c r="A75" s="347" t="s">
        <v>276</v>
      </c>
      <c r="B75" s="318" t="s">
        <v>272</v>
      </c>
      <c r="C75" s="309"/>
      <c r="D75" s="336"/>
      <c r="E75" s="335"/>
      <c r="F75" s="383"/>
      <c r="G75" s="335"/>
      <c r="H75" s="336"/>
      <c r="I75" s="335"/>
      <c r="J75" s="383"/>
      <c r="K75" s="336">
        <f t="shared" ref="K75:K76" si="34">SUM(H75:J75)</f>
        <v>0</v>
      </c>
      <c r="L75" s="335"/>
      <c r="M75" s="335"/>
      <c r="N75" s="336"/>
      <c r="O75" s="335">
        <f t="shared" ref="O75:O76" si="35">SUM(L75:N75)</f>
        <v>0</v>
      </c>
      <c r="P75" s="335"/>
      <c r="Q75" s="335"/>
      <c r="R75" s="335"/>
      <c r="S75" s="335">
        <f t="shared" ref="S75:S76" si="36">SUM(P75:R75)</f>
        <v>0</v>
      </c>
      <c r="T75" s="296">
        <f t="shared" ref="T75:T76" si="37">G75+K75+O75+S75</f>
        <v>0</v>
      </c>
      <c r="U75" s="335">
        <f t="shared" si="33"/>
        <v>0</v>
      </c>
      <c r="V75" s="335">
        <f>T75</f>
        <v>0</v>
      </c>
      <c r="W75" s="335"/>
      <c r="X75" s="320"/>
      <c r="Y75" s="329"/>
      <c r="Z75" s="309"/>
      <c r="AA75" s="357"/>
    </row>
    <row r="76" spans="1:27" s="323" customFormat="1" ht="8.25" x14ac:dyDescent="0.15">
      <c r="A76" s="347" t="s">
        <v>279</v>
      </c>
      <c r="B76" s="318" t="s">
        <v>277</v>
      </c>
      <c r="C76" s="309"/>
      <c r="D76" s="336"/>
      <c r="E76" s="335"/>
      <c r="F76" s="383"/>
      <c r="G76" s="335">
        <v>700</v>
      </c>
      <c r="H76" s="336"/>
      <c r="I76" s="335"/>
      <c r="J76" s="383"/>
      <c r="K76" s="336">
        <f t="shared" si="34"/>
        <v>0</v>
      </c>
      <c r="L76" s="335"/>
      <c r="M76" s="335"/>
      <c r="N76" s="336"/>
      <c r="O76" s="335">
        <f t="shared" si="35"/>
        <v>0</v>
      </c>
      <c r="P76" s="335"/>
      <c r="Q76" s="335"/>
      <c r="R76" s="335"/>
      <c r="S76" s="335">
        <f t="shared" si="36"/>
        <v>0</v>
      </c>
      <c r="T76" s="296">
        <f t="shared" si="37"/>
        <v>700</v>
      </c>
      <c r="U76" s="335">
        <f t="shared" si="33"/>
        <v>700</v>
      </c>
      <c r="V76" s="335"/>
      <c r="W76" s="335"/>
      <c r="X76" s="320"/>
      <c r="Y76" s="329"/>
      <c r="Z76" s="309"/>
      <c r="AA76" s="357"/>
    </row>
    <row r="77" spans="1:27" s="324" customFormat="1" ht="8.25" hidden="1" x14ac:dyDescent="0.15">
      <c r="A77" s="348" t="s">
        <v>178</v>
      </c>
      <c r="B77" s="344"/>
      <c r="C77" s="398">
        <f>C84</f>
        <v>0</v>
      </c>
      <c r="D77" s="390"/>
      <c r="E77" s="332"/>
      <c r="F77" s="381"/>
      <c r="G77" s="332">
        <f>G84</f>
        <v>0</v>
      </c>
      <c r="H77" s="340"/>
      <c r="I77" s="332"/>
      <c r="J77" s="381"/>
      <c r="K77" s="340">
        <f>K84</f>
        <v>0</v>
      </c>
      <c r="L77" s="332"/>
      <c r="M77" s="332"/>
      <c r="N77" s="340"/>
      <c r="O77" s="332">
        <f>O84</f>
        <v>0</v>
      </c>
      <c r="P77" s="332"/>
      <c r="Q77" s="332"/>
      <c r="R77" s="332"/>
      <c r="S77" s="332">
        <f>S84</f>
        <v>0</v>
      </c>
      <c r="T77" s="332">
        <f>SUM(G77:S77)</f>
        <v>0</v>
      </c>
      <c r="U77" s="332">
        <f>SUM(T77)</f>
        <v>0</v>
      </c>
      <c r="V77" s="332"/>
      <c r="W77" s="332">
        <f>U77+V77</f>
        <v>0</v>
      </c>
      <c r="X77" s="332">
        <f>+T77-C77</f>
        <v>0</v>
      </c>
      <c r="Y77" s="301" t="e">
        <f>X77/C77</f>
        <v>#DIV/0!</v>
      </c>
      <c r="Z77" s="319"/>
      <c r="AA77" s="357"/>
    </row>
    <row r="78" spans="1:27" s="323" customFormat="1" ht="8.25" hidden="1" x14ac:dyDescent="0.15">
      <c r="A78" s="348" t="s">
        <v>179</v>
      </c>
      <c r="B78" s="326"/>
      <c r="C78" s="309"/>
      <c r="D78" s="336"/>
      <c r="E78" s="335"/>
      <c r="F78" s="383"/>
      <c r="G78" s="335"/>
      <c r="H78" s="336"/>
      <c r="I78" s="335"/>
      <c r="J78" s="383"/>
      <c r="K78" s="336"/>
      <c r="L78" s="335"/>
      <c r="M78" s="335"/>
      <c r="N78" s="336"/>
      <c r="O78" s="335"/>
      <c r="P78" s="335"/>
      <c r="Q78" s="335"/>
      <c r="R78" s="335"/>
      <c r="S78" s="335"/>
      <c r="T78" s="335"/>
      <c r="U78" s="335">
        <f>SUM(T78)</f>
        <v>0</v>
      </c>
      <c r="V78" s="335"/>
      <c r="W78" s="335"/>
      <c r="X78" s="335"/>
      <c r="Y78" s="329"/>
      <c r="Z78" s="309"/>
      <c r="AA78" s="357"/>
    </row>
    <row r="79" spans="1:27" s="323" customFormat="1" ht="8.25" hidden="1" x14ac:dyDescent="0.15">
      <c r="A79" s="349"/>
      <c r="B79" s="326"/>
      <c r="C79" s="309"/>
      <c r="D79" s="336"/>
      <c r="E79" s="335"/>
      <c r="F79" s="383"/>
      <c r="G79" s="335"/>
      <c r="H79" s="336"/>
      <c r="I79" s="335"/>
      <c r="J79" s="383"/>
      <c r="K79" s="336"/>
      <c r="L79" s="335"/>
      <c r="M79" s="335"/>
      <c r="N79" s="336"/>
      <c r="O79" s="335"/>
      <c r="P79" s="335"/>
      <c r="Q79" s="335"/>
      <c r="R79" s="335"/>
      <c r="S79" s="335"/>
      <c r="T79" s="335"/>
      <c r="U79" s="335">
        <f t="shared" ref="U79:U86" si="38">SUM(T79)</f>
        <v>0</v>
      </c>
      <c r="V79" s="335"/>
      <c r="W79" s="335"/>
      <c r="X79" s="335"/>
      <c r="Y79" s="329"/>
      <c r="Z79" s="309"/>
      <c r="AA79" s="357"/>
    </row>
    <row r="80" spans="1:27" s="323" customFormat="1" ht="8.25" hidden="1" x14ac:dyDescent="0.15">
      <c r="A80" s="350" t="s">
        <v>141</v>
      </c>
      <c r="B80" s="326"/>
      <c r="C80" s="309"/>
      <c r="D80" s="336"/>
      <c r="E80" s="335"/>
      <c r="F80" s="383"/>
      <c r="G80" s="335"/>
      <c r="H80" s="336"/>
      <c r="I80" s="335"/>
      <c r="J80" s="383"/>
      <c r="K80" s="336"/>
      <c r="L80" s="335"/>
      <c r="M80" s="335"/>
      <c r="N80" s="336"/>
      <c r="O80" s="335"/>
      <c r="P80" s="335"/>
      <c r="Q80" s="335"/>
      <c r="R80" s="335"/>
      <c r="S80" s="335"/>
      <c r="T80" s="335"/>
      <c r="U80" s="335">
        <f t="shared" si="38"/>
        <v>0</v>
      </c>
      <c r="V80" s="335"/>
      <c r="W80" s="335"/>
      <c r="X80" s="335"/>
      <c r="Y80" s="329"/>
      <c r="Z80" s="309"/>
      <c r="AA80" s="357"/>
    </row>
    <row r="81" spans="1:27" s="323" customFormat="1" ht="8.25" hidden="1" x14ac:dyDescent="0.15">
      <c r="A81" s="349"/>
      <c r="B81" s="326"/>
      <c r="C81" s="309"/>
      <c r="D81" s="336"/>
      <c r="E81" s="335"/>
      <c r="F81" s="383"/>
      <c r="G81" s="335"/>
      <c r="H81" s="336"/>
      <c r="I81" s="335"/>
      <c r="J81" s="383"/>
      <c r="K81" s="336"/>
      <c r="L81" s="335"/>
      <c r="M81" s="335"/>
      <c r="N81" s="336"/>
      <c r="O81" s="335"/>
      <c r="P81" s="335"/>
      <c r="Q81" s="335"/>
      <c r="R81" s="335"/>
      <c r="S81" s="335"/>
      <c r="T81" s="335"/>
      <c r="U81" s="335">
        <f t="shared" si="38"/>
        <v>0</v>
      </c>
      <c r="V81" s="335"/>
      <c r="W81" s="335"/>
      <c r="X81" s="335"/>
      <c r="Y81" s="329"/>
      <c r="Z81" s="309"/>
      <c r="AA81" s="357"/>
    </row>
    <row r="82" spans="1:27" s="324" customFormat="1" ht="8.25" hidden="1" x14ac:dyDescent="0.15">
      <c r="A82" s="350" t="s">
        <v>142</v>
      </c>
      <c r="B82" s="318"/>
      <c r="C82" s="319"/>
      <c r="D82" s="388"/>
      <c r="E82" s="320"/>
      <c r="F82" s="385"/>
      <c r="G82" s="320"/>
      <c r="H82" s="394"/>
      <c r="I82" s="320"/>
      <c r="J82" s="385"/>
      <c r="K82" s="394"/>
      <c r="L82" s="320"/>
      <c r="M82" s="320"/>
      <c r="N82" s="394"/>
      <c r="O82" s="320"/>
      <c r="P82" s="320"/>
      <c r="Q82" s="320"/>
      <c r="R82" s="320"/>
      <c r="S82" s="320"/>
      <c r="T82" s="320"/>
      <c r="U82" s="335">
        <f t="shared" si="38"/>
        <v>0</v>
      </c>
      <c r="V82" s="320"/>
      <c r="W82" s="320"/>
      <c r="X82" s="320"/>
      <c r="Y82" s="322"/>
      <c r="Z82" s="319"/>
      <c r="AA82" s="357"/>
    </row>
    <row r="83" spans="1:27" s="323" customFormat="1" ht="8.25" hidden="1" x14ac:dyDescent="0.15">
      <c r="A83" s="350"/>
      <c r="B83" s="326"/>
      <c r="C83" s="309"/>
      <c r="D83" s="336"/>
      <c r="E83" s="335"/>
      <c r="F83" s="383"/>
      <c r="G83" s="335"/>
      <c r="H83" s="336"/>
      <c r="I83" s="335"/>
      <c r="J83" s="383"/>
      <c r="K83" s="336"/>
      <c r="L83" s="335"/>
      <c r="M83" s="335"/>
      <c r="N83" s="336"/>
      <c r="O83" s="335"/>
      <c r="P83" s="335"/>
      <c r="Q83" s="335"/>
      <c r="R83" s="335"/>
      <c r="S83" s="335"/>
      <c r="T83" s="335"/>
      <c r="U83" s="335">
        <f t="shared" si="38"/>
        <v>0</v>
      </c>
      <c r="V83" s="335"/>
      <c r="W83" s="335"/>
      <c r="X83" s="335"/>
      <c r="Y83" s="329"/>
      <c r="Z83" s="309"/>
      <c r="AA83" s="357"/>
    </row>
    <row r="84" spans="1:27" s="324" customFormat="1" ht="8.25" hidden="1" x14ac:dyDescent="0.15">
      <c r="A84" s="343" t="s">
        <v>189</v>
      </c>
      <c r="B84" s="318" t="s">
        <v>196</v>
      </c>
      <c r="C84" s="319">
        <v>0</v>
      </c>
      <c r="D84" s="388"/>
      <c r="E84" s="320"/>
      <c r="F84" s="385"/>
      <c r="G84" s="320">
        <v>0</v>
      </c>
      <c r="H84" s="394"/>
      <c r="I84" s="320"/>
      <c r="J84" s="385"/>
      <c r="K84" s="394">
        <v>0</v>
      </c>
      <c r="L84" s="320"/>
      <c r="M84" s="320"/>
      <c r="N84" s="394"/>
      <c r="O84" s="320">
        <v>0</v>
      </c>
      <c r="P84" s="320"/>
      <c r="Q84" s="320"/>
      <c r="R84" s="320"/>
      <c r="S84" s="320">
        <v>0</v>
      </c>
      <c r="T84" s="320">
        <f>SUM(G84:S84)</f>
        <v>0</v>
      </c>
      <c r="U84" s="335">
        <f t="shared" si="38"/>
        <v>0</v>
      </c>
      <c r="V84" s="320"/>
      <c r="W84" s="320">
        <f>+U84+V84</f>
        <v>0</v>
      </c>
      <c r="X84" s="320">
        <f>+T84-C84</f>
        <v>0</v>
      </c>
      <c r="Y84" s="322"/>
      <c r="Z84" s="312"/>
      <c r="AA84" s="357"/>
    </row>
    <row r="85" spans="1:27" s="323" customFormat="1" ht="8.25" hidden="1" x14ac:dyDescent="0.15">
      <c r="A85" s="347" t="s">
        <v>180</v>
      </c>
      <c r="B85" s="326"/>
      <c r="C85" s="309"/>
      <c r="D85" s="336"/>
      <c r="E85" s="335"/>
      <c r="F85" s="383"/>
      <c r="G85" s="335"/>
      <c r="H85" s="336"/>
      <c r="I85" s="335"/>
      <c r="J85" s="383"/>
      <c r="K85" s="336"/>
      <c r="L85" s="335"/>
      <c r="M85" s="335"/>
      <c r="N85" s="336"/>
      <c r="O85" s="335"/>
      <c r="P85" s="335"/>
      <c r="Q85" s="335"/>
      <c r="R85" s="335"/>
      <c r="S85" s="335"/>
      <c r="T85" s="335"/>
      <c r="U85" s="335">
        <f t="shared" si="38"/>
        <v>0</v>
      </c>
      <c r="V85" s="335"/>
      <c r="W85" s="335"/>
      <c r="X85" s="335"/>
      <c r="Y85" s="329"/>
      <c r="Z85" s="309"/>
      <c r="AA85" s="357"/>
    </row>
    <row r="86" spans="1:27" s="323" customFormat="1" ht="8.25" hidden="1" x14ac:dyDescent="0.15">
      <c r="A86" s="347"/>
      <c r="B86" s="326"/>
      <c r="C86" s="309"/>
      <c r="D86" s="336"/>
      <c r="E86" s="335"/>
      <c r="F86" s="383"/>
      <c r="G86" s="335"/>
      <c r="H86" s="336"/>
      <c r="I86" s="335"/>
      <c r="J86" s="383"/>
      <c r="K86" s="336"/>
      <c r="L86" s="335"/>
      <c r="M86" s="335"/>
      <c r="N86" s="336"/>
      <c r="O86" s="335"/>
      <c r="P86" s="335"/>
      <c r="Q86" s="335"/>
      <c r="R86" s="335"/>
      <c r="S86" s="335"/>
      <c r="T86" s="335"/>
      <c r="U86" s="335">
        <f t="shared" si="38"/>
        <v>0</v>
      </c>
      <c r="V86" s="335"/>
      <c r="W86" s="335"/>
      <c r="X86" s="335"/>
      <c r="Y86" s="329"/>
      <c r="Z86" s="309"/>
      <c r="AA86" s="357"/>
    </row>
    <row r="87" spans="1:27" s="324" customFormat="1" ht="8.25" hidden="1" x14ac:dyDescent="0.15">
      <c r="A87" s="348" t="s">
        <v>181</v>
      </c>
      <c r="B87" s="344"/>
      <c r="C87" s="398">
        <f>SUM(C88:C93)</f>
        <v>0</v>
      </c>
      <c r="D87" s="390"/>
      <c r="E87" s="332"/>
      <c r="F87" s="381"/>
      <c r="G87" s="332">
        <f>SUM(G88:G93)</f>
        <v>0</v>
      </c>
      <c r="H87" s="340"/>
      <c r="I87" s="332"/>
      <c r="J87" s="381"/>
      <c r="K87" s="340">
        <f>SUM(K88:K93)</f>
        <v>0</v>
      </c>
      <c r="L87" s="332"/>
      <c r="M87" s="332"/>
      <c r="N87" s="340"/>
      <c r="O87" s="332">
        <f>SUM(O88:O93)</f>
        <v>0</v>
      </c>
      <c r="P87" s="332"/>
      <c r="Q87" s="332"/>
      <c r="R87" s="332"/>
      <c r="S87" s="332">
        <f>SUM(S88:S93)</f>
        <v>0</v>
      </c>
      <c r="T87" s="332">
        <f>SUM(G87:S87)</f>
        <v>0</v>
      </c>
      <c r="U87" s="332">
        <f>SUM(T87)</f>
        <v>0</v>
      </c>
      <c r="V87" s="332"/>
      <c r="W87" s="332">
        <f>+U87+V87</f>
        <v>0</v>
      </c>
      <c r="X87" s="332">
        <f>+T87-C87</f>
        <v>0</v>
      </c>
      <c r="Y87" s="301" t="e">
        <f>X87/C87</f>
        <v>#DIV/0!</v>
      </c>
      <c r="Z87" s="319"/>
      <c r="AA87" s="357"/>
    </row>
    <row r="88" spans="1:27" s="323" customFormat="1" ht="8.25" hidden="1" x14ac:dyDescent="0.15">
      <c r="A88" s="351"/>
      <c r="B88" s="326"/>
      <c r="C88" s="309"/>
      <c r="D88" s="336"/>
      <c r="E88" s="335"/>
      <c r="F88" s="383"/>
      <c r="G88" s="335"/>
      <c r="H88" s="336"/>
      <c r="I88" s="335"/>
      <c r="J88" s="383"/>
      <c r="K88" s="336"/>
      <c r="L88" s="335"/>
      <c r="M88" s="335"/>
      <c r="N88" s="336"/>
      <c r="O88" s="335"/>
      <c r="P88" s="335"/>
      <c r="Q88" s="335"/>
      <c r="R88" s="335"/>
      <c r="S88" s="335"/>
      <c r="T88" s="335"/>
      <c r="U88" s="335">
        <f>SUM(T88)</f>
        <v>0</v>
      </c>
      <c r="V88" s="335"/>
      <c r="W88" s="335"/>
      <c r="X88" s="335"/>
      <c r="Y88" s="329"/>
      <c r="Z88" s="309"/>
      <c r="AA88" s="357"/>
    </row>
    <row r="89" spans="1:27" s="323" customFormat="1" ht="8.25" hidden="1" x14ac:dyDescent="0.15">
      <c r="A89" s="351"/>
      <c r="B89" s="326"/>
      <c r="C89" s="309"/>
      <c r="D89" s="336"/>
      <c r="E89" s="335"/>
      <c r="F89" s="383"/>
      <c r="G89" s="335"/>
      <c r="H89" s="336"/>
      <c r="I89" s="335"/>
      <c r="J89" s="383"/>
      <c r="K89" s="336"/>
      <c r="L89" s="335"/>
      <c r="M89" s="335"/>
      <c r="N89" s="336"/>
      <c r="O89" s="335"/>
      <c r="P89" s="335"/>
      <c r="Q89" s="335"/>
      <c r="R89" s="335"/>
      <c r="S89" s="335"/>
      <c r="T89" s="335"/>
      <c r="U89" s="335">
        <f t="shared" ref="U89:U94" si="39">SUM(T89)</f>
        <v>0</v>
      </c>
      <c r="V89" s="335"/>
      <c r="W89" s="335"/>
      <c r="X89" s="335"/>
      <c r="Y89" s="329"/>
      <c r="Z89" s="309"/>
      <c r="AA89" s="357"/>
    </row>
    <row r="90" spans="1:27" s="323" customFormat="1" ht="8.25" hidden="1" x14ac:dyDescent="0.15">
      <c r="A90" s="351" t="s">
        <v>182</v>
      </c>
      <c r="B90" s="326"/>
      <c r="C90" s="309"/>
      <c r="D90" s="336"/>
      <c r="E90" s="335"/>
      <c r="F90" s="383"/>
      <c r="G90" s="335"/>
      <c r="H90" s="336"/>
      <c r="I90" s="335"/>
      <c r="J90" s="383"/>
      <c r="K90" s="336"/>
      <c r="L90" s="335"/>
      <c r="M90" s="335"/>
      <c r="N90" s="336"/>
      <c r="O90" s="335"/>
      <c r="P90" s="335"/>
      <c r="Q90" s="335"/>
      <c r="R90" s="335"/>
      <c r="S90" s="335"/>
      <c r="T90" s="335"/>
      <c r="U90" s="335">
        <f t="shared" si="39"/>
        <v>0</v>
      </c>
      <c r="V90" s="335"/>
      <c r="W90" s="335"/>
      <c r="X90" s="335"/>
      <c r="Y90" s="329"/>
      <c r="Z90" s="309"/>
      <c r="AA90" s="357"/>
    </row>
    <row r="91" spans="1:27" s="323" customFormat="1" ht="8.25" hidden="1" x14ac:dyDescent="0.15">
      <c r="A91" s="351" t="s">
        <v>183</v>
      </c>
      <c r="B91" s="326"/>
      <c r="C91" s="309"/>
      <c r="D91" s="336"/>
      <c r="E91" s="335"/>
      <c r="F91" s="383"/>
      <c r="G91" s="335"/>
      <c r="H91" s="336"/>
      <c r="I91" s="335"/>
      <c r="J91" s="383"/>
      <c r="K91" s="336"/>
      <c r="L91" s="335"/>
      <c r="M91" s="335"/>
      <c r="N91" s="336"/>
      <c r="O91" s="335"/>
      <c r="P91" s="335"/>
      <c r="Q91" s="335"/>
      <c r="R91" s="335"/>
      <c r="S91" s="335"/>
      <c r="T91" s="335"/>
      <c r="U91" s="335">
        <f t="shared" si="39"/>
        <v>0</v>
      </c>
      <c r="V91" s="335"/>
      <c r="W91" s="335"/>
      <c r="X91" s="335"/>
      <c r="Y91" s="329"/>
      <c r="Z91" s="309"/>
      <c r="AA91" s="357"/>
    </row>
    <row r="92" spans="1:27" s="323" customFormat="1" ht="8.25" hidden="1" x14ac:dyDescent="0.15">
      <c r="A92" s="351" t="s">
        <v>184</v>
      </c>
      <c r="B92" s="326" t="s">
        <v>111</v>
      </c>
      <c r="C92" s="309"/>
      <c r="D92" s="336"/>
      <c r="E92" s="335"/>
      <c r="F92" s="383"/>
      <c r="G92" s="335"/>
      <c r="H92" s="336"/>
      <c r="I92" s="335"/>
      <c r="J92" s="383"/>
      <c r="K92" s="336"/>
      <c r="L92" s="335"/>
      <c r="M92" s="335"/>
      <c r="N92" s="336"/>
      <c r="O92" s="335"/>
      <c r="P92" s="335"/>
      <c r="Q92" s="335"/>
      <c r="R92" s="335"/>
      <c r="S92" s="335"/>
      <c r="T92" s="335"/>
      <c r="U92" s="335">
        <f t="shared" si="39"/>
        <v>0</v>
      </c>
      <c r="V92" s="335"/>
      <c r="W92" s="335"/>
      <c r="X92" s="335"/>
      <c r="Y92" s="329"/>
      <c r="Z92" s="309"/>
      <c r="AA92" s="357"/>
    </row>
    <row r="93" spans="1:27" s="323" customFormat="1" ht="8.25" hidden="1" x14ac:dyDescent="0.15">
      <c r="A93" s="351"/>
      <c r="B93" s="326"/>
      <c r="C93" s="309"/>
      <c r="D93" s="336"/>
      <c r="E93" s="335"/>
      <c r="F93" s="383"/>
      <c r="G93" s="335"/>
      <c r="H93" s="336"/>
      <c r="I93" s="335"/>
      <c r="J93" s="383"/>
      <c r="K93" s="336"/>
      <c r="L93" s="335"/>
      <c r="M93" s="335"/>
      <c r="N93" s="336"/>
      <c r="O93" s="335"/>
      <c r="P93" s="335"/>
      <c r="Q93" s="335"/>
      <c r="R93" s="335"/>
      <c r="S93" s="335"/>
      <c r="T93" s="335"/>
      <c r="U93" s="335">
        <f t="shared" si="39"/>
        <v>0</v>
      </c>
      <c r="V93" s="335"/>
      <c r="W93" s="335"/>
      <c r="X93" s="335"/>
      <c r="Y93" s="329"/>
      <c r="Z93" s="309"/>
      <c r="AA93" s="357"/>
    </row>
    <row r="94" spans="1:27" s="323" customFormat="1" ht="8.25" hidden="1" x14ac:dyDescent="0.15">
      <c r="A94" s="351"/>
      <c r="B94" s="326"/>
      <c r="C94" s="309"/>
      <c r="D94" s="336"/>
      <c r="E94" s="335"/>
      <c r="F94" s="383"/>
      <c r="G94" s="335"/>
      <c r="H94" s="336"/>
      <c r="I94" s="335"/>
      <c r="J94" s="383"/>
      <c r="K94" s="336"/>
      <c r="L94" s="335"/>
      <c r="M94" s="335"/>
      <c r="N94" s="336"/>
      <c r="O94" s="335"/>
      <c r="P94" s="335"/>
      <c r="Q94" s="335"/>
      <c r="R94" s="335"/>
      <c r="S94" s="335"/>
      <c r="T94" s="335"/>
      <c r="U94" s="335">
        <f t="shared" si="39"/>
        <v>0</v>
      </c>
      <c r="V94" s="335"/>
      <c r="W94" s="335"/>
      <c r="X94" s="335"/>
      <c r="Y94" s="329"/>
      <c r="Z94" s="309"/>
      <c r="AA94" s="357"/>
    </row>
    <row r="95" spans="1:27" s="324" customFormat="1" ht="8.25" hidden="1" x14ac:dyDescent="0.15">
      <c r="A95" s="348" t="s">
        <v>185</v>
      </c>
      <c r="B95" s="344"/>
      <c r="C95" s="398"/>
      <c r="D95" s="390"/>
      <c r="E95" s="332"/>
      <c r="F95" s="381"/>
      <c r="G95" s="332"/>
      <c r="H95" s="340"/>
      <c r="I95" s="332"/>
      <c r="J95" s="381"/>
      <c r="K95" s="340"/>
      <c r="L95" s="332"/>
      <c r="M95" s="332"/>
      <c r="N95" s="340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03" t="e">
        <f>X95/C95</f>
        <v>#DIV/0!</v>
      </c>
      <c r="Z95" s="319"/>
      <c r="AA95" s="357"/>
    </row>
    <row r="96" spans="1:27" s="323" customFormat="1" ht="8.25" hidden="1" x14ac:dyDescent="0.15">
      <c r="A96" s="347"/>
      <c r="B96" s="326"/>
      <c r="C96" s="309"/>
      <c r="D96" s="336"/>
      <c r="E96" s="335"/>
      <c r="F96" s="383"/>
      <c r="G96" s="335">
        <f t="shared" ref="G96:G99" si="40">SUM(D96:F96)</f>
        <v>0</v>
      </c>
      <c r="H96" s="336"/>
      <c r="I96" s="335"/>
      <c r="J96" s="383"/>
      <c r="K96" s="336">
        <f t="shared" ref="K96:K99" si="41">SUM(H96:J96)</f>
        <v>0</v>
      </c>
      <c r="L96" s="335"/>
      <c r="M96" s="335"/>
      <c r="N96" s="336"/>
      <c r="O96" s="335">
        <f t="shared" ref="O96:O99" si="42">SUM(L96:N96)</f>
        <v>0</v>
      </c>
      <c r="P96" s="335"/>
      <c r="Q96" s="335"/>
      <c r="R96" s="335"/>
      <c r="S96" s="335">
        <f t="shared" ref="S96:S99" si="43">SUM(P96:R96)</f>
        <v>0</v>
      </c>
      <c r="T96" s="296">
        <f t="shared" ref="T96" si="44">G96+K96+O96+S96</f>
        <v>0</v>
      </c>
      <c r="U96" s="335">
        <f>SUM(T96)</f>
        <v>0</v>
      </c>
      <c r="V96" s="335"/>
      <c r="W96" s="335">
        <f>SUM(U96)</f>
        <v>0</v>
      </c>
      <c r="X96" s="335">
        <f>W96</f>
        <v>0</v>
      </c>
      <c r="Y96" s="329"/>
      <c r="Z96" s="309"/>
      <c r="AA96" s="357"/>
    </row>
    <row r="97" spans="1:27" s="323" customFormat="1" ht="8.25" hidden="1" x14ac:dyDescent="0.15">
      <c r="A97" s="347"/>
      <c r="B97" s="326"/>
      <c r="C97" s="309"/>
      <c r="D97" s="336"/>
      <c r="E97" s="335"/>
      <c r="F97" s="383"/>
      <c r="G97" s="335"/>
      <c r="H97" s="336"/>
      <c r="I97" s="335"/>
      <c r="J97" s="383"/>
      <c r="K97" s="336"/>
      <c r="L97" s="335"/>
      <c r="M97" s="335"/>
      <c r="N97" s="336"/>
      <c r="O97" s="335"/>
      <c r="P97" s="335"/>
      <c r="Q97" s="335"/>
      <c r="R97" s="335"/>
      <c r="S97" s="335"/>
      <c r="T97" s="296">
        <f>G97+K97+O97+S97</f>
        <v>0</v>
      </c>
      <c r="U97" s="335"/>
      <c r="V97" s="335">
        <f>T97</f>
        <v>0</v>
      </c>
      <c r="W97" s="335"/>
      <c r="X97" s="335"/>
      <c r="Y97" s="329"/>
      <c r="Z97" s="309"/>
      <c r="AA97" s="357"/>
    </row>
    <row r="98" spans="1:27" s="323" customFormat="1" ht="8.25" x14ac:dyDescent="0.15">
      <c r="A98" s="347"/>
      <c r="B98" s="318"/>
      <c r="C98" s="309"/>
      <c r="D98" s="336"/>
      <c r="E98" s="335"/>
      <c r="F98" s="383"/>
      <c r="G98" s="335"/>
      <c r="H98" s="336"/>
      <c r="I98" s="335"/>
      <c r="J98" s="383"/>
      <c r="K98" s="336"/>
      <c r="L98" s="335"/>
      <c r="M98" s="335"/>
      <c r="N98" s="336"/>
      <c r="O98" s="335"/>
      <c r="P98" s="335"/>
      <c r="Q98" s="335"/>
      <c r="R98" s="335"/>
      <c r="S98" s="335"/>
      <c r="T98" s="296"/>
      <c r="U98" s="335"/>
      <c r="V98" s="335"/>
      <c r="W98" s="335"/>
      <c r="X98" s="335"/>
      <c r="Y98" s="329"/>
      <c r="Z98" s="309"/>
      <c r="AA98" s="357"/>
    </row>
    <row r="99" spans="1:27" s="323" customFormat="1" ht="8.25" x14ac:dyDescent="0.15">
      <c r="A99" s="347"/>
      <c r="B99" s="326"/>
      <c r="C99" s="309"/>
      <c r="D99" s="336"/>
      <c r="E99" s="392"/>
      <c r="F99" s="383"/>
      <c r="G99" s="392">
        <f t="shared" si="40"/>
        <v>0</v>
      </c>
      <c r="H99" s="336"/>
      <c r="I99" s="392"/>
      <c r="J99" s="383"/>
      <c r="K99" s="336">
        <f t="shared" si="41"/>
        <v>0</v>
      </c>
      <c r="L99" s="392"/>
      <c r="M99" s="392"/>
      <c r="N99" s="336"/>
      <c r="O99" s="392">
        <f t="shared" si="42"/>
        <v>0</v>
      </c>
      <c r="P99" s="392"/>
      <c r="Q99" s="392"/>
      <c r="R99" s="392"/>
      <c r="S99" s="392">
        <f t="shared" si="43"/>
        <v>0</v>
      </c>
      <c r="T99" s="335">
        <f>SUM(G99:S99)</f>
        <v>0</v>
      </c>
      <c r="U99" s="335"/>
      <c r="V99" s="335"/>
      <c r="W99" s="335"/>
      <c r="X99" s="335"/>
      <c r="Y99" s="329"/>
      <c r="Z99" s="309"/>
      <c r="AA99" s="357"/>
    </row>
    <row r="100" spans="1:27" s="357" customFormat="1" ht="9" thickBot="1" x14ac:dyDescent="0.2">
      <c r="A100" s="352" t="s">
        <v>131</v>
      </c>
      <c r="B100" s="353"/>
      <c r="C100" s="353">
        <f>C15+C77+C87+C95</f>
        <v>2000000</v>
      </c>
      <c r="D100" s="354"/>
      <c r="E100" s="354"/>
      <c r="F100" s="354"/>
      <c r="G100" s="386">
        <f>G15+G77+G87+G95</f>
        <v>1553238.1099999999</v>
      </c>
      <c r="H100" s="354"/>
      <c r="I100" s="354"/>
      <c r="J100" s="354"/>
      <c r="K100" s="386">
        <f t="shared" ref="K100:X100" si="45">K15+K77+K87+K95</f>
        <v>0</v>
      </c>
      <c r="L100" s="386">
        <f t="shared" si="45"/>
        <v>0</v>
      </c>
      <c r="M100" s="386"/>
      <c r="N100" s="386"/>
      <c r="O100" s="386">
        <f t="shared" ref="O100:P100" si="46">O15+O77+O87+O95</f>
        <v>0</v>
      </c>
      <c r="P100" s="386">
        <f t="shared" si="46"/>
        <v>0</v>
      </c>
      <c r="Q100" s="386"/>
      <c r="R100" s="386"/>
      <c r="S100" s="386">
        <f t="shared" ref="S100" si="47">S15+S77+S87+S95</f>
        <v>0</v>
      </c>
      <c r="T100" s="354">
        <f>T15+T77+T87+T95</f>
        <v>1553238.1099999999</v>
      </c>
      <c r="U100" s="354">
        <f>U15+U77+U87+U95</f>
        <v>1303313.1100000001</v>
      </c>
      <c r="V100" s="354">
        <f t="shared" si="45"/>
        <v>249000</v>
      </c>
      <c r="W100" s="354">
        <f t="shared" si="45"/>
        <v>1552313.11</v>
      </c>
      <c r="X100" s="354">
        <f t="shared" si="45"/>
        <v>-446761.89000000013</v>
      </c>
      <c r="Y100" s="356">
        <f>X100/C100</f>
        <v>-0.22338094500000005</v>
      </c>
      <c r="Z100" s="353"/>
    </row>
    <row r="101" spans="1:27" s="323" customFormat="1" ht="9" thickTop="1" x14ac:dyDescent="0.15">
      <c r="C101" s="358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61"/>
      <c r="Z101" s="358"/>
    </row>
    <row r="102" spans="1:27" s="37" customFormat="1" x14ac:dyDescent="0.2">
      <c r="C102" s="38"/>
      <c r="D102" s="38"/>
      <c r="E102" s="38"/>
      <c r="F102" s="38"/>
      <c r="G102" s="405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265"/>
      <c r="Z102" s="38"/>
    </row>
    <row r="103" spans="1:27" s="37" customFormat="1" x14ac:dyDescent="0.2">
      <c r="B103" s="266" t="s">
        <v>17</v>
      </c>
      <c r="C103" s="38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P103" s="255"/>
      <c r="Q103" s="255"/>
      <c r="R103" s="255"/>
      <c r="S103" s="255"/>
      <c r="T103" s="255"/>
      <c r="U103" s="255"/>
      <c r="V103" s="267" t="s">
        <v>186</v>
      </c>
      <c r="X103" s="255"/>
      <c r="Y103" s="265"/>
      <c r="Z103" s="38"/>
    </row>
    <row r="104" spans="1:27" s="37" customFormat="1" hidden="1" x14ac:dyDescent="0.2">
      <c r="B104" s="266"/>
      <c r="C104" s="38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P104" s="255"/>
      <c r="Q104" s="255"/>
      <c r="R104" s="255"/>
      <c r="S104" s="255"/>
      <c r="T104" s="255"/>
      <c r="U104" s="255"/>
      <c r="V104" s="402" t="s">
        <v>274</v>
      </c>
      <c r="X104" s="255"/>
      <c r="Y104" s="265"/>
      <c r="Z104" s="38"/>
    </row>
    <row r="105" spans="1:27" s="37" customFormat="1" x14ac:dyDescent="0.2">
      <c r="B105" s="255"/>
      <c r="C105" s="38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P105" s="255"/>
      <c r="Q105" s="255"/>
      <c r="R105" s="255"/>
      <c r="S105" s="255"/>
      <c r="T105" s="255"/>
      <c r="U105" s="255"/>
      <c r="V105" s="264"/>
      <c r="X105" s="255"/>
      <c r="Y105" s="265"/>
      <c r="Z105" s="38"/>
    </row>
    <row r="106" spans="1:27" s="37" customFormat="1" x14ac:dyDescent="0.2">
      <c r="B106" s="255"/>
      <c r="C106" s="38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P106" s="255"/>
      <c r="Q106" s="255"/>
      <c r="R106" s="255"/>
      <c r="S106" s="255"/>
      <c r="T106" s="255"/>
      <c r="U106" s="255"/>
      <c r="V106" s="264"/>
      <c r="X106" s="255"/>
      <c r="Y106" s="265"/>
      <c r="Z106" s="38"/>
    </row>
    <row r="107" spans="1:27" s="161" customFormat="1" x14ac:dyDescent="0.2">
      <c r="B107" s="375" t="s">
        <v>201</v>
      </c>
      <c r="C107" s="160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P107" s="256"/>
      <c r="Q107" s="256"/>
      <c r="R107" s="256"/>
      <c r="S107" s="256"/>
      <c r="T107" s="256"/>
      <c r="U107" s="256"/>
      <c r="V107" s="268" t="s">
        <v>280</v>
      </c>
      <c r="X107" s="256"/>
      <c r="Y107" s="269"/>
      <c r="Z107" s="160"/>
    </row>
    <row r="108" spans="1:27" s="39" customFormat="1" x14ac:dyDescent="0.2">
      <c r="B108" s="376" t="s">
        <v>255</v>
      </c>
      <c r="C108" s="38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P108" s="255"/>
      <c r="Q108" s="255"/>
      <c r="R108" s="255"/>
      <c r="S108" s="255"/>
      <c r="T108" s="255"/>
      <c r="U108" s="255"/>
      <c r="V108" s="271" t="s">
        <v>218</v>
      </c>
      <c r="X108" s="270"/>
      <c r="Y108" s="265"/>
      <c r="Z108" s="40"/>
    </row>
    <row r="109" spans="1:27" s="37" customFormat="1" x14ac:dyDescent="0.2">
      <c r="C109" s="38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65"/>
      <c r="Z109" s="38"/>
    </row>
    <row r="110" spans="1:27" s="37" customFormat="1" x14ac:dyDescent="0.2">
      <c r="C110" s="38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65"/>
      <c r="Z110" s="38"/>
    </row>
    <row r="111" spans="1:27" s="37" customFormat="1" x14ac:dyDescent="0.2">
      <c r="C111" s="38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65"/>
      <c r="Z111" s="38"/>
    </row>
    <row r="112" spans="1:27" s="37" customFormat="1" x14ac:dyDescent="0.2">
      <c r="C112" s="38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65"/>
      <c r="Z112" s="38"/>
    </row>
    <row r="113" spans="3:26" s="37" customFormat="1" x14ac:dyDescent="0.2">
      <c r="C113" s="38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65"/>
      <c r="Z113" s="38"/>
    </row>
    <row r="114" spans="3:26" s="37" customFormat="1" x14ac:dyDescent="0.2">
      <c r="C114" s="38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65"/>
      <c r="Z114" s="38"/>
    </row>
    <row r="115" spans="3:26" s="37" customFormat="1" x14ac:dyDescent="0.2">
      <c r="C115" s="38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65"/>
      <c r="Z115" s="38"/>
    </row>
    <row r="116" spans="3:26" s="37" customFormat="1" x14ac:dyDescent="0.2">
      <c r="C116" s="38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65"/>
      <c r="Z116" s="38"/>
    </row>
    <row r="117" spans="3:26" s="37" customFormat="1" x14ac:dyDescent="0.2">
      <c r="C117" s="38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65"/>
      <c r="Z117" s="38"/>
    </row>
    <row r="118" spans="3:26" s="37" customFormat="1" x14ac:dyDescent="0.2">
      <c r="C118" s="38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65"/>
      <c r="Z118" s="38"/>
    </row>
    <row r="119" spans="3:26" s="37" customFormat="1" x14ac:dyDescent="0.2">
      <c r="C119" s="38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65"/>
      <c r="Z119" s="38"/>
    </row>
    <row r="120" spans="3:26" s="37" customFormat="1" x14ac:dyDescent="0.2">
      <c r="C120" s="38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65"/>
      <c r="Z120" s="38"/>
    </row>
    <row r="121" spans="3:26" s="37" customFormat="1" x14ac:dyDescent="0.2">
      <c r="C121" s="38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65"/>
      <c r="Z121" s="38"/>
    </row>
    <row r="122" spans="3:26" s="37" customFormat="1" x14ac:dyDescent="0.2">
      <c r="C122" s="38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65"/>
      <c r="Z122" s="38"/>
    </row>
    <row r="123" spans="3:26" s="37" customFormat="1" x14ac:dyDescent="0.2">
      <c r="C123" s="38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65"/>
      <c r="Z123" s="38"/>
    </row>
    <row r="124" spans="3:26" s="37" customFormat="1" x14ac:dyDescent="0.2">
      <c r="C124" s="38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65"/>
      <c r="Z124" s="38"/>
    </row>
    <row r="125" spans="3:26" s="37" customFormat="1" x14ac:dyDescent="0.2">
      <c r="C125" s="38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65"/>
      <c r="Z125" s="38"/>
    </row>
    <row r="126" spans="3:26" s="37" customFormat="1" x14ac:dyDescent="0.2">
      <c r="C126" s="38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65"/>
      <c r="Z126" s="38"/>
    </row>
    <row r="127" spans="3:26" s="37" customFormat="1" x14ac:dyDescent="0.2">
      <c r="C127" s="38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65"/>
      <c r="Z127" s="38"/>
    </row>
    <row r="128" spans="3:26" s="37" customFormat="1" x14ac:dyDescent="0.2">
      <c r="C128" s="38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65"/>
      <c r="Z128" s="38"/>
    </row>
    <row r="129" spans="3:26" s="37" customFormat="1" x14ac:dyDescent="0.2">
      <c r="C129" s="38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65"/>
      <c r="Z129" s="38"/>
    </row>
    <row r="130" spans="3:26" s="37" customFormat="1" x14ac:dyDescent="0.2">
      <c r="C130" s="38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65"/>
      <c r="Z130" s="38"/>
    </row>
    <row r="131" spans="3:26" s="37" customFormat="1" x14ac:dyDescent="0.2">
      <c r="C131" s="38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65"/>
      <c r="Z131" s="38"/>
    </row>
    <row r="132" spans="3:26" s="37" customFormat="1" x14ac:dyDescent="0.2">
      <c r="C132" s="38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65"/>
      <c r="Z132" s="38"/>
    </row>
    <row r="133" spans="3:26" s="37" customFormat="1" x14ac:dyDescent="0.2">
      <c r="C133" s="38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65"/>
      <c r="Z133" s="38"/>
    </row>
    <row r="134" spans="3:26" s="37" customFormat="1" x14ac:dyDescent="0.2">
      <c r="C134" s="38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76"/>
      <c r="T134" s="255"/>
      <c r="U134" s="255"/>
      <c r="V134" s="255"/>
      <c r="W134" s="255"/>
      <c r="X134" s="255"/>
      <c r="Y134" s="265"/>
      <c r="Z134" s="38"/>
    </row>
    <row r="135" spans="3:26" s="37" customFormat="1" x14ac:dyDescent="0.2">
      <c r="C135" s="38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76"/>
      <c r="T135" s="255"/>
      <c r="U135" s="255"/>
      <c r="V135" s="255"/>
      <c r="W135" s="255"/>
      <c r="X135" s="255"/>
      <c r="Y135" s="265"/>
      <c r="Z135" s="38"/>
    </row>
  </sheetData>
  <mergeCells count="10">
    <mergeCell ref="Z11:Z12"/>
    <mergeCell ref="A2:Y2"/>
    <mergeCell ref="A3:Y3"/>
    <mergeCell ref="A4:Y4"/>
    <mergeCell ref="A11:A12"/>
    <mergeCell ref="B11:B12"/>
    <mergeCell ref="C11:C12"/>
    <mergeCell ref="G11:T11"/>
    <mergeCell ref="U11:W11"/>
    <mergeCell ref="X11:Y11"/>
  </mergeCells>
  <printOptions horizontalCentered="1"/>
  <pageMargins left="0.5" right="1.25" top="1" bottom="1" header="0.3" footer="0.3"/>
  <pageSetup paperSize="5" scale="8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C135"/>
  <sheetViews>
    <sheetView tabSelected="1" topLeftCell="A22" zoomScale="120" zoomScaleNormal="120" workbookViewId="0">
      <selection activeCell="V33" sqref="V33"/>
    </sheetView>
  </sheetViews>
  <sheetFormatPr defaultColWidth="25.28515625" defaultRowHeight="12.75" x14ac:dyDescent="0.2"/>
  <cols>
    <col min="1" max="1" width="37.85546875" style="35" customWidth="1"/>
    <col min="2" max="2" width="9.28515625" style="35" customWidth="1"/>
    <col min="3" max="3" width="13.28515625" style="38" customWidth="1"/>
    <col min="4" max="6" width="10.140625" style="254" hidden="1" customWidth="1"/>
    <col min="7" max="7" width="10.42578125" style="254" customWidth="1"/>
    <col min="8" max="10" width="10.140625" style="254" hidden="1" customWidth="1"/>
    <col min="11" max="11" width="10.7109375" style="254" customWidth="1"/>
    <col min="12" max="14" width="9.85546875" style="254" hidden="1" customWidth="1"/>
    <col min="15" max="15" width="10.7109375" style="254" customWidth="1"/>
    <col min="16" max="18" width="9.85546875" style="254" hidden="1" customWidth="1"/>
    <col min="19" max="19" width="12.85546875" style="276" customWidth="1"/>
    <col min="20" max="20" width="11.5703125" style="254" customWidth="1"/>
    <col min="21" max="21" width="12.7109375" style="254" customWidth="1"/>
    <col min="22" max="22" width="10.140625" style="254" customWidth="1"/>
    <col min="23" max="23" width="10.85546875" style="254" customWidth="1"/>
    <col min="24" max="24" width="11.28515625" style="254" customWidth="1"/>
    <col min="25" max="25" width="7.5703125" style="263" customWidth="1"/>
    <col min="26" max="26" width="7.85546875" style="36" customWidth="1"/>
    <col min="27" max="39" width="25.28515625" style="37"/>
    <col min="40" max="16384" width="25.28515625" style="35"/>
  </cols>
  <sheetData>
    <row r="1" spans="1:39" s="28" customFormat="1" x14ac:dyDescent="0.2">
      <c r="B1" s="29"/>
      <c r="C1" s="29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2"/>
      <c r="P1" s="257"/>
      <c r="Q1" s="257"/>
      <c r="R1" s="257"/>
      <c r="S1" s="273"/>
      <c r="T1" s="252"/>
      <c r="U1" s="252"/>
      <c r="V1" s="252"/>
      <c r="W1" s="252"/>
      <c r="X1" s="252"/>
      <c r="Y1" s="28" t="s">
        <v>114</v>
      </c>
    </row>
    <row r="2" spans="1:39" s="28" customFormat="1" x14ac:dyDescent="0.2">
      <c r="A2" s="424" t="s">
        <v>115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</row>
    <row r="3" spans="1:39" s="28" customFormat="1" x14ac:dyDescent="0.2">
      <c r="A3" s="424" t="s">
        <v>281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</row>
    <row r="4" spans="1:39" s="28" customFormat="1" x14ac:dyDescent="0.2">
      <c r="A4" s="425" t="s">
        <v>116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</row>
    <row r="5" spans="1:39" s="28" customFormat="1" x14ac:dyDescent="0.2">
      <c r="B5" s="29"/>
      <c r="C5" s="29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2"/>
      <c r="P5" s="257"/>
      <c r="Q5" s="257"/>
      <c r="R5" s="257"/>
      <c r="S5" s="273"/>
      <c r="T5" s="252"/>
      <c r="U5" s="259"/>
      <c r="V5" s="259"/>
      <c r="W5" s="259"/>
      <c r="X5" s="259"/>
      <c r="Y5" s="258"/>
    </row>
    <row r="6" spans="1:39" s="32" customFormat="1" x14ac:dyDescent="0.2">
      <c r="A6" s="30" t="s">
        <v>117</v>
      </c>
      <c r="B6" s="31" t="s">
        <v>118</v>
      </c>
      <c r="C6" s="397"/>
      <c r="D6" s="260"/>
      <c r="E6" s="260"/>
      <c r="F6" s="260"/>
      <c r="G6" s="260"/>
      <c r="H6" s="260"/>
      <c r="I6" s="260"/>
      <c r="J6" s="260"/>
      <c r="K6" s="261"/>
      <c r="L6" s="261"/>
      <c r="M6" s="261"/>
      <c r="N6" s="261"/>
      <c r="O6" s="261"/>
      <c r="P6" s="261"/>
      <c r="Q6" s="261"/>
      <c r="R6" s="261"/>
      <c r="S6" s="274"/>
      <c r="T6" s="253"/>
      <c r="U6" s="253"/>
      <c r="V6" s="253"/>
      <c r="W6" s="253"/>
      <c r="X6" s="253"/>
      <c r="Y6" s="262"/>
      <c r="Z6" s="33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</row>
    <row r="7" spans="1:39" s="32" customFormat="1" x14ac:dyDescent="0.2">
      <c r="A7" s="30" t="s">
        <v>119</v>
      </c>
      <c r="B7" s="31" t="s">
        <v>120</v>
      </c>
      <c r="C7" s="397"/>
      <c r="D7" s="260"/>
      <c r="E7" s="260"/>
      <c r="F7" s="260"/>
      <c r="G7" s="260"/>
      <c r="H7" s="260"/>
      <c r="I7" s="260"/>
      <c r="J7" s="260"/>
      <c r="K7" s="261"/>
      <c r="L7" s="261"/>
      <c r="M7" s="261"/>
      <c r="N7" s="261"/>
      <c r="O7" s="261"/>
      <c r="P7" s="261"/>
      <c r="Q7" s="261"/>
      <c r="R7" s="261"/>
      <c r="S7" s="274"/>
      <c r="T7" s="253"/>
      <c r="U7" s="253"/>
      <c r="V7" s="253"/>
      <c r="W7" s="253"/>
      <c r="X7" s="253"/>
      <c r="Y7" s="262"/>
      <c r="Z7" s="33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</row>
    <row r="8" spans="1:39" s="32" customFormat="1" x14ac:dyDescent="0.2">
      <c r="A8" s="30" t="s">
        <v>121</v>
      </c>
      <c r="B8" s="31" t="s">
        <v>254</v>
      </c>
      <c r="C8" s="397"/>
      <c r="D8" s="260"/>
      <c r="E8" s="260"/>
      <c r="F8" s="260"/>
      <c r="G8" s="260"/>
      <c r="H8" s="260"/>
      <c r="I8" s="260"/>
      <c r="J8" s="260"/>
      <c r="K8" s="261"/>
      <c r="L8" s="261"/>
      <c r="M8" s="261"/>
      <c r="N8" s="261"/>
      <c r="O8" s="261"/>
      <c r="P8" s="261"/>
      <c r="Q8" s="261"/>
      <c r="R8" s="261"/>
      <c r="S8" s="274"/>
      <c r="T8" s="431"/>
      <c r="U8" s="253"/>
      <c r="V8" s="253"/>
      <c r="W8" s="253"/>
      <c r="X8" s="253"/>
      <c r="Y8" s="262"/>
      <c r="Z8" s="33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</row>
    <row r="9" spans="1:39" s="32" customFormat="1" x14ac:dyDescent="0.2">
      <c r="A9" s="30" t="s">
        <v>122</v>
      </c>
      <c r="B9" s="31" t="s">
        <v>123</v>
      </c>
      <c r="C9" s="397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5"/>
      <c r="T9" s="253"/>
      <c r="U9" s="253"/>
      <c r="V9" s="253"/>
      <c r="W9" s="253"/>
      <c r="X9" s="253"/>
      <c r="Y9" s="262"/>
      <c r="Z9" s="33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</row>
    <row r="10" spans="1:39" x14ac:dyDescent="0.2">
      <c r="A10" s="34"/>
    </row>
    <row r="11" spans="1:39" s="278" customFormat="1" ht="8.25" x14ac:dyDescent="0.15">
      <c r="A11" s="426" t="s">
        <v>124</v>
      </c>
      <c r="B11" s="427" t="s">
        <v>125</v>
      </c>
      <c r="C11" s="430" t="s">
        <v>126</v>
      </c>
      <c r="D11" s="407"/>
      <c r="E11" s="407"/>
      <c r="F11" s="407"/>
      <c r="G11" s="429" t="s">
        <v>127</v>
      </c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 t="s">
        <v>128</v>
      </c>
      <c r="V11" s="429"/>
      <c r="W11" s="429"/>
      <c r="X11" s="429" t="s">
        <v>129</v>
      </c>
      <c r="Y11" s="429"/>
      <c r="Z11" s="423" t="s">
        <v>130</v>
      </c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</row>
    <row r="12" spans="1:39" s="278" customFormat="1" ht="16.5" x14ac:dyDescent="0.15">
      <c r="A12" s="426"/>
      <c r="B12" s="427"/>
      <c r="C12" s="430"/>
      <c r="D12" s="279"/>
      <c r="E12" s="279"/>
      <c r="F12" s="279"/>
      <c r="G12" s="279" t="s">
        <v>256</v>
      </c>
      <c r="H12" s="279"/>
      <c r="I12" s="279"/>
      <c r="J12" s="279"/>
      <c r="K12" s="279" t="s">
        <v>257</v>
      </c>
      <c r="L12" s="279"/>
      <c r="M12" s="279"/>
      <c r="N12" s="279"/>
      <c r="O12" s="279" t="s">
        <v>258</v>
      </c>
      <c r="P12" s="279"/>
      <c r="Q12" s="279"/>
      <c r="R12" s="279"/>
      <c r="S12" s="280" t="s">
        <v>259</v>
      </c>
      <c r="T12" s="406" t="s">
        <v>131</v>
      </c>
      <c r="U12" s="362" t="s">
        <v>132</v>
      </c>
      <c r="V12" s="362" t="s">
        <v>133</v>
      </c>
      <c r="W12" s="279" t="s">
        <v>131</v>
      </c>
      <c r="X12" s="279" t="s">
        <v>134</v>
      </c>
      <c r="Y12" s="282" t="s">
        <v>135</v>
      </c>
      <c r="Z12" s="4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</row>
    <row r="13" spans="1:39" s="290" customFormat="1" ht="8.25" x14ac:dyDescent="0.15">
      <c r="A13" s="283">
        <v>1</v>
      </c>
      <c r="B13" s="283">
        <v>2</v>
      </c>
      <c r="C13" s="284">
        <v>3</v>
      </c>
      <c r="D13" s="285" t="s">
        <v>220</v>
      </c>
      <c r="E13" s="285" t="s">
        <v>222</v>
      </c>
      <c r="F13" s="285" t="s">
        <v>223</v>
      </c>
      <c r="G13" s="285" t="s">
        <v>246</v>
      </c>
      <c r="H13" s="285" t="s">
        <v>225</v>
      </c>
      <c r="I13" s="285" t="s">
        <v>226</v>
      </c>
      <c r="J13" s="285" t="s">
        <v>227</v>
      </c>
      <c r="K13" s="286" t="s">
        <v>247</v>
      </c>
      <c r="L13" s="286" t="s">
        <v>229</v>
      </c>
      <c r="M13" s="286" t="s">
        <v>230</v>
      </c>
      <c r="N13" s="286" t="s">
        <v>231</v>
      </c>
      <c r="O13" s="286" t="s">
        <v>248</v>
      </c>
      <c r="P13" s="286" t="s">
        <v>233</v>
      </c>
      <c r="Q13" s="286" t="s">
        <v>234</v>
      </c>
      <c r="R13" s="286" t="s">
        <v>235</v>
      </c>
      <c r="S13" s="287" t="s">
        <v>249</v>
      </c>
      <c r="T13" s="288" t="s">
        <v>136</v>
      </c>
      <c r="U13" s="286" t="s">
        <v>250</v>
      </c>
      <c r="V13" s="286" t="s">
        <v>251</v>
      </c>
      <c r="W13" s="288" t="s">
        <v>137</v>
      </c>
      <c r="X13" s="288" t="s">
        <v>138</v>
      </c>
      <c r="Y13" s="289" t="s">
        <v>139</v>
      </c>
      <c r="Z13" s="284">
        <v>14</v>
      </c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</row>
    <row r="14" spans="1:39" s="298" customFormat="1" ht="8.25" x14ac:dyDescent="0.15">
      <c r="A14" s="291"/>
      <c r="B14" s="292"/>
      <c r="C14" s="309"/>
      <c r="D14" s="294"/>
      <c r="E14" s="293"/>
      <c r="F14" s="294"/>
      <c r="G14" s="293"/>
      <c r="H14" s="294"/>
      <c r="I14" s="293"/>
      <c r="J14" s="294"/>
      <c r="K14" s="380"/>
      <c r="L14" s="293"/>
      <c r="M14" s="293"/>
      <c r="N14" s="293"/>
      <c r="O14" s="293"/>
      <c r="P14" s="293"/>
      <c r="Q14" s="293"/>
      <c r="R14" s="293"/>
      <c r="S14" s="295"/>
      <c r="T14" s="293"/>
      <c r="U14" s="294"/>
      <c r="V14" s="293"/>
      <c r="W14" s="296"/>
      <c r="X14" s="296"/>
      <c r="Y14" s="297"/>
      <c r="Z14" s="292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</row>
    <row r="15" spans="1:39" s="305" customFormat="1" ht="8.25" x14ac:dyDescent="0.15">
      <c r="A15" s="299" t="s">
        <v>140</v>
      </c>
      <c r="B15" s="300"/>
      <c r="C15" s="398">
        <v>2000000</v>
      </c>
      <c r="D15" s="387"/>
      <c r="E15" s="301"/>
      <c r="F15" s="377"/>
      <c r="G15" s="301">
        <f>+G21+G26+G42+G53+G60+G64+G65+G67</f>
        <v>1553238.1099999999</v>
      </c>
      <c r="H15" s="387"/>
      <c r="I15" s="301"/>
      <c r="J15" s="377"/>
      <c r="K15" s="301">
        <f>+K21+K26+K42+K53+K60+K64+K65+K67</f>
        <v>3199954</v>
      </c>
      <c r="L15" s="301"/>
      <c r="M15" s="301"/>
      <c r="N15" s="301"/>
      <c r="O15" s="301">
        <f>+O21+O26+O42+O53+O60+O64+O65+O67</f>
        <v>0</v>
      </c>
      <c r="P15" s="301"/>
      <c r="Q15" s="301"/>
      <c r="R15" s="301"/>
      <c r="S15" s="301">
        <f>+S21+S26+S42+S53+S60+S64+S65+S67</f>
        <v>0</v>
      </c>
      <c r="T15" s="301">
        <f>G15+K15+O15+S15</f>
        <v>4753192.1099999994</v>
      </c>
      <c r="U15" s="301">
        <f>U26+U42+U53+U60+U67+U64+U65</f>
        <v>4421192.1100000003</v>
      </c>
      <c r="V15" s="301">
        <f>V26+V42+V53+V60+V67</f>
        <v>326000</v>
      </c>
      <c r="W15" s="301">
        <f>U15+V15</f>
        <v>4747192.1100000003</v>
      </c>
      <c r="X15" s="301">
        <f>T15-C15</f>
        <v>2753192.1099999994</v>
      </c>
      <c r="Y15" s="303">
        <f>X15/C15</f>
        <v>1.3765960549999996</v>
      </c>
      <c r="Z15" s="30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s="298" customFormat="1" ht="8.25" x14ac:dyDescent="0.15">
      <c r="A16" s="299"/>
      <c r="B16" s="306"/>
      <c r="C16" s="309"/>
      <c r="D16" s="294"/>
      <c r="E16" s="296"/>
      <c r="F16" s="378"/>
      <c r="G16" s="293"/>
      <c r="H16" s="293"/>
      <c r="I16" s="293"/>
      <c r="J16" s="378"/>
      <c r="K16" s="293"/>
      <c r="L16" s="293"/>
      <c r="M16" s="293"/>
      <c r="N16" s="294"/>
      <c r="O16" s="293"/>
      <c r="P16" s="293"/>
      <c r="Q16" s="293"/>
      <c r="R16" s="293"/>
      <c r="S16" s="293"/>
      <c r="T16" s="296">
        <f>SUM(G16+K16+O16+S16)</f>
        <v>0</v>
      </c>
      <c r="U16" s="294"/>
      <c r="V16" s="296"/>
      <c r="W16" s="296">
        <f>SUM(U16+V16)</f>
        <v>0</v>
      </c>
      <c r="X16" s="296">
        <f>SUM(T16-C16)</f>
        <v>0</v>
      </c>
      <c r="Y16" s="307" t="e">
        <f>SUM(X16/C16)</f>
        <v>#DIV/0!</v>
      </c>
      <c r="Z16" s="292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</row>
    <row r="17" spans="1:55" s="298" customFormat="1" ht="8.25" x14ac:dyDescent="0.15">
      <c r="A17" s="308" t="s">
        <v>141</v>
      </c>
      <c r="B17" s="306"/>
      <c r="C17" s="309"/>
      <c r="D17" s="294"/>
      <c r="E17" s="296"/>
      <c r="F17" s="379"/>
      <c r="G17" s="296"/>
      <c r="H17" s="296" t="s">
        <v>275</v>
      </c>
      <c r="I17" s="296"/>
      <c r="J17" s="296"/>
      <c r="K17" s="296"/>
      <c r="L17" s="296"/>
      <c r="M17" s="296"/>
      <c r="N17" s="294"/>
      <c r="O17" s="296"/>
      <c r="P17" s="296"/>
      <c r="Q17" s="296"/>
      <c r="R17" s="296"/>
      <c r="S17" s="296"/>
      <c r="T17" s="296">
        <f>SUM(G17+K17+O17+S17)</f>
        <v>0</v>
      </c>
      <c r="U17" s="294"/>
      <c r="V17" s="296"/>
      <c r="W17" s="296">
        <f t="shared" ref="W17:W20" si="0">SUM(U17+V17)</f>
        <v>0</v>
      </c>
      <c r="X17" s="296">
        <f>SUM(T17-C17)</f>
        <v>0</v>
      </c>
      <c r="Y17" s="307" t="e">
        <f>SUM(X17/C17)</f>
        <v>#DIV/0!</v>
      </c>
      <c r="Z17" s="292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</row>
    <row r="18" spans="1:55" s="298" customFormat="1" ht="8.25" x14ac:dyDescent="0.15">
      <c r="A18" s="291"/>
      <c r="B18" s="306"/>
      <c r="C18" s="309"/>
      <c r="D18" s="294"/>
      <c r="E18" s="296"/>
      <c r="F18" s="379"/>
      <c r="G18" s="296"/>
      <c r="H18" s="296"/>
      <c r="I18" s="296"/>
      <c r="J18" s="296"/>
      <c r="K18" s="296"/>
      <c r="L18" s="296"/>
      <c r="M18" s="296"/>
      <c r="N18" s="294"/>
      <c r="O18" s="296"/>
      <c r="P18" s="296"/>
      <c r="Q18" s="296"/>
      <c r="R18" s="296"/>
      <c r="S18" s="296"/>
      <c r="T18" s="296">
        <f>SUM(G18+K18+O18+S18)</f>
        <v>0</v>
      </c>
      <c r="U18" s="294"/>
      <c r="V18" s="296"/>
      <c r="W18" s="296">
        <f t="shared" si="0"/>
        <v>0</v>
      </c>
      <c r="X18" s="296">
        <f>SUM(T18-C18)</f>
        <v>0</v>
      </c>
      <c r="Y18" s="307" t="e">
        <f>SUM(X18/C18)</f>
        <v>#DIV/0!</v>
      </c>
      <c r="Z18" s="292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</row>
    <row r="19" spans="1:55" s="298" customFormat="1" ht="8.25" x14ac:dyDescent="0.15">
      <c r="A19" s="308" t="s">
        <v>142</v>
      </c>
      <c r="B19" s="306"/>
      <c r="C19" s="309"/>
      <c r="D19" s="294"/>
      <c r="E19" s="296"/>
      <c r="F19" s="379"/>
      <c r="G19" s="296"/>
      <c r="H19" s="296"/>
      <c r="I19" s="296"/>
      <c r="J19" s="296"/>
      <c r="K19" s="296"/>
      <c r="L19" s="296"/>
      <c r="M19" s="296"/>
      <c r="N19" s="294"/>
      <c r="O19" s="296"/>
      <c r="P19" s="296"/>
      <c r="Q19" s="296"/>
      <c r="R19" s="296"/>
      <c r="S19" s="296"/>
      <c r="T19" s="296">
        <f>SUM(G19+K19+O19+S19)</f>
        <v>0</v>
      </c>
      <c r="U19" s="294"/>
      <c r="V19" s="296"/>
      <c r="W19" s="296">
        <f t="shared" si="0"/>
        <v>0</v>
      </c>
      <c r="X19" s="296">
        <f>SUM(T19-C19)</f>
        <v>0</v>
      </c>
      <c r="Y19" s="307" t="e">
        <f>SUM(X19/C19)</f>
        <v>#DIV/0!</v>
      </c>
      <c r="Z19" s="292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</row>
    <row r="20" spans="1:55" s="298" customFormat="1" ht="8.25" x14ac:dyDescent="0.15">
      <c r="A20" s="308"/>
      <c r="B20" s="306"/>
      <c r="C20" s="309"/>
      <c r="D20" s="294"/>
      <c r="E20" s="296"/>
      <c r="F20" s="379"/>
      <c r="G20" s="296"/>
      <c r="H20" s="294"/>
      <c r="I20" s="296"/>
      <c r="J20" s="408"/>
      <c r="K20" s="296"/>
      <c r="L20" s="296"/>
      <c r="M20" s="296"/>
      <c r="N20" s="294"/>
      <c r="O20" s="296"/>
      <c r="P20" s="296"/>
      <c r="Q20" s="296"/>
      <c r="R20" s="296"/>
      <c r="S20" s="296"/>
      <c r="T20" s="296">
        <f>SUM(G20+K20+O20+S20)</f>
        <v>0</v>
      </c>
      <c r="U20" s="294"/>
      <c r="V20" s="296"/>
      <c r="W20" s="296">
        <f t="shared" si="0"/>
        <v>0</v>
      </c>
      <c r="X20" s="296">
        <f>SUM(T20-C20)</f>
        <v>0</v>
      </c>
      <c r="Y20" s="307" t="e">
        <f>SUM(X20/C20)</f>
        <v>#DIV/0!</v>
      </c>
      <c r="Z20" s="309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</row>
    <row r="21" spans="1:55" s="305" customFormat="1" ht="8.25" x14ac:dyDescent="0.15">
      <c r="A21" s="310" t="s">
        <v>189</v>
      </c>
      <c r="B21" s="311" t="s">
        <v>196</v>
      </c>
      <c r="C21" s="398">
        <v>0</v>
      </c>
      <c r="D21" s="387"/>
      <c r="E21" s="301"/>
      <c r="F21" s="377"/>
      <c r="G21" s="301">
        <v>0</v>
      </c>
      <c r="H21" s="387"/>
      <c r="I21" s="301"/>
      <c r="J21" s="301"/>
      <c r="K21" s="301">
        <v>0</v>
      </c>
      <c r="L21" s="301"/>
      <c r="M21" s="301"/>
      <c r="N21" s="377"/>
      <c r="O21" s="301">
        <v>0</v>
      </c>
      <c r="P21" s="301"/>
      <c r="Q21" s="301"/>
      <c r="R21" s="301"/>
      <c r="S21" s="301">
        <v>0</v>
      </c>
      <c r="T21" s="301">
        <f>G21+K21+O21+S21</f>
        <v>0</v>
      </c>
      <c r="U21" s="301">
        <f>SUM(T21)</f>
        <v>0</v>
      </c>
      <c r="V21" s="301"/>
      <c r="W21" s="301">
        <f>U21+V21</f>
        <v>0</v>
      </c>
      <c r="X21" s="301">
        <f>+T21-C21</f>
        <v>0</v>
      </c>
      <c r="Y21" s="301" t="e">
        <f>X21/C21</f>
        <v>#DIV/0!</v>
      </c>
      <c r="Z21" s="312"/>
      <c r="AA21" s="40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55" s="298" customFormat="1" ht="8.25" x14ac:dyDescent="0.15">
      <c r="A22" s="314" t="s">
        <v>143</v>
      </c>
      <c r="B22" s="306"/>
      <c r="C22" s="309"/>
      <c r="D22" s="294"/>
      <c r="E22" s="296"/>
      <c r="F22" s="378"/>
      <c r="G22" s="296"/>
      <c r="H22" s="294"/>
      <c r="I22" s="296"/>
      <c r="J22" s="293"/>
      <c r="K22" s="296"/>
      <c r="L22" s="296"/>
      <c r="M22" s="296"/>
      <c r="N22" s="294"/>
      <c r="O22" s="296"/>
      <c r="P22" s="296"/>
      <c r="Q22" s="296"/>
      <c r="R22" s="296"/>
      <c r="S22" s="296"/>
      <c r="T22" s="296">
        <f>SUM(G22+K22+O22+S22)</f>
        <v>0</v>
      </c>
      <c r="U22" s="296">
        <f>SUM(T22)</f>
        <v>0</v>
      </c>
      <c r="V22" s="296"/>
      <c r="W22" s="296">
        <f>U22+V22</f>
        <v>0</v>
      </c>
      <c r="X22" s="296">
        <f>SUM(T22-C22)</f>
        <v>0</v>
      </c>
      <c r="Y22" s="297"/>
      <c r="Z22" s="315"/>
      <c r="AA22" s="401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</row>
    <row r="23" spans="1:55" s="298" customFormat="1" ht="8.25" x14ac:dyDescent="0.15">
      <c r="A23" s="316"/>
      <c r="B23" s="306"/>
      <c r="C23" s="309"/>
      <c r="D23" s="294"/>
      <c r="E23" s="296"/>
      <c r="F23" s="379"/>
      <c r="G23" s="296"/>
      <c r="H23" s="294"/>
      <c r="I23" s="296"/>
      <c r="J23" s="296"/>
      <c r="K23" s="296"/>
      <c r="L23" s="296"/>
      <c r="M23" s="296"/>
      <c r="N23" s="294"/>
      <c r="O23" s="296"/>
      <c r="P23" s="296"/>
      <c r="Q23" s="296"/>
      <c r="R23" s="296"/>
      <c r="S23" s="296"/>
      <c r="T23" s="296">
        <f>SUM(G23+K23+O23+S23)</f>
        <v>0</v>
      </c>
      <c r="U23" s="296">
        <f t="shared" ref="U23:U25" si="1">SUM(T23)</f>
        <v>0</v>
      </c>
      <c r="V23" s="296"/>
      <c r="W23" s="296">
        <f>U23+V23</f>
        <v>0</v>
      </c>
      <c r="X23" s="296">
        <f>SUM(T23-C23)</f>
        <v>0</v>
      </c>
      <c r="Y23" s="297"/>
      <c r="Z23" s="309"/>
      <c r="AA23" s="401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</row>
    <row r="24" spans="1:55" s="324" customFormat="1" ht="8.25" x14ac:dyDescent="0.15">
      <c r="A24" s="317" t="s">
        <v>144</v>
      </c>
      <c r="B24" s="318"/>
      <c r="C24" s="319"/>
      <c r="D24" s="388"/>
      <c r="E24" s="320"/>
      <c r="F24" s="385"/>
      <c r="G24" s="320"/>
      <c r="H24" s="388"/>
      <c r="I24" s="320"/>
      <c r="J24" s="320"/>
      <c r="K24" s="320"/>
      <c r="L24" s="320"/>
      <c r="M24" s="320"/>
      <c r="N24" s="385"/>
      <c r="O24" s="320"/>
      <c r="P24" s="320"/>
      <c r="Q24" s="320"/>
      <c r="R24" s="320"/>
      <c r="S24" s="320"/>
      <c r="T24" s="296">
        <f>SUM(G24+K24+O24+S24)</f>
        <v>0</v>
      </c>
      <c r="U24" s="296">
        <f t="shared" si="1"/>
        <v>0</v>
      </c>
      <c r="V24" s="296"/>
      <c r="W24" s="296">
        <f>U24+V24</f>
        <v>0</v>
      </c>
      <c r="X24" s="296">
        <f>SUM(T24-C24)</f>
        <v>0</v>
      </c>
      <c r="Y24" s="322"/>
      <c r="Z24" s="309"/>
      <c r="AA24" s="401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</row>
    <row r="25" spans="1:55" s="323" customFormat="1" ht="8.25" x14ac:dyDescent="0.15">
      <c r="A25" s="325" t="s">
        <v>145</v>
      </c>
      <c r="B25" s="326"/>
      <c r="C25" s="326"/>
      <c r="D25" s="389"/>
      <c r="E25" s="327"/>
      <c r="F25" s="391"/>
      <c r="G25" s="327"/>
      <c r="H25" s="389"/>
      <c r="I25" s="327"/>
      <c r="J25" s="391"/>
      <c r="K25" s="327"/>
      <c r="L25" s="327"/>
      <c r="M25" s="327"/>
      <c r="N25" s="391"/>
      <c r="O25" s="327"/>
      <c r="P25" s="327"/>
      <c r="Q25" s="327"/>
      <c r="R25" s="327"/>
      <c r="S25" s="327"/>
      <c r="T25" s="296">
        <f>SUM(G25+K25+O25+S25)</f>
        <v>0</v>
      </c>
      <c r="U25" s="296">
        <f t="shared" si="1"/>
        <v>0</v>
      </c>
      <c r="V25" s="296"/>
      <c r="W25" s="296">
        <f>U25+V25</f>
        <v>0</v>
      </c>
      <c r="X25" s="296">
        <f>SUM(T25-C25)</f>
        <v>0</v>
      </c>
      <c r="Y25" s="329"/>
      <c r="Z25" s="309"/>
      <c r="AA25" s="401"/>
    </row>
    <row r="26" spans="1:55" s="324" customFormat="1" ht="8.25" x14ac:dyDescent="0.15">
      <c r="A26" s="330" t="s">
        <v>20</v>
      </c>
      <c r="B26" s="331" t="s">
        <v>188</v>
      </c>
      <c r="C26" s="398">
        <f>SUM(C27:C41)</f>
        <v>1820000</v>
      </c>
      <c r="D26" s="390"/>
      <c r="E26" s="332"/>
      <c r="F26" s="381"/>
      <c r="G26" s="332">
        <f>SUM(G27:G41)</f>
        <v>979950</v>
      </c>
      <c r="H26" s="390"/>
      <c r="I26" s="332"/>
      <c r="J26" s="381"/>
      <c r="K26" s="332">
        <f>SUM(K27:K41)</f>
        <v>2829500</v>
      </c>
      <c r="L26" s="332"/>
      <c r="M26" s="332"/>
      <c r="N26" s="381"/>
      <c r="O26" s="332">
        <f>SUM(O27:O41)</f>
        <v>0</v>
      </c>
      <c r="P26" s="332"/>
      <c r="Q26" s="332"/>
      <c r="R26" s="332"/>
      <c r="S26" s="332">
        <f>SUM(S27:S41)</f>
        <v>0</v>
      </c>
      <c r="T26" s="332">
        <f>SUM(G26:S26)</f>
        <v>3809450</v>
      </c>
      <c r="U26" s="332">
        <f>SUM(U28:U41)</f>
        <v>3803450</v>
      </c>
      <c r="V26" s="332"/>
      <c r="W26" s="332">
        <f>+U26+V26</f>
        <v>3803450</v>
      </c>
      <c r="X26" s="332">
        <f>+T26-C26</f>
        <v>1989450</v>
      </c>
      <c r="Y26" s="303">
        <f>X26/C26</f>
        <v>1.0931043956043955</v>
      </c>
      <c r="Z26" s="319"/>
      <c r="AA26" s="401"/>
    </row>
    <row r="27" spans="1:55" s="323" customFormat="1" ht="8.25" x14ac:dyDescent="0.15">
      <c r="A27" s="333" t="s">
        <v>146</v>
      </c>
      <c r="B27" s="334" t="s">
        <v>62</v>
      </c>
      <c r="C27" s="309"/>
      <c r="D27" s="336"/>
      <c r="E27" s="335"/>
      <c r="F27" s="382"/>
      <c r="G27" s="395">
        <f t="shared" ref="G27" si="2">SUM(D27:F27)</f>
        <v>0</v>
      </c>
      <c r="H27" s="336"/>
      <c r="I27" s="335"/>
      <c r="J27" s="382"/>
      <c r="K27" s="336">
        <f t="shared" ref="K27" si="3">SUM(H27:J27)</f>
        <v>0</v>
      </c>
      <c r="L27" s="395"/>
      <c r="M27" s="335"/>
      <c r="N27" s="336"/>
      <c r="O27" s="395">
        <f t="shared" ref="O27" si="4">SUM(L27:N27)</f>
        <v>0</v>
      </c>
      <c r="P27" s="395"/>
      <c r="Q27" s="335"/>
      <c r="R27" s="335"/>
      <c r="S27" s="395">
        <f t="shared" ref="S27" si="5">SUM(P27:R27)</f>
        <v>0</v>
      </c>
      <c r="T27" s="296">
        <f t="shared" ref="T27:T28" si="6">G27+K27+O27+S27</f>
        <v>0</v>
      </c>
      <c r="U27" s="296">
        <f>SUM(T27)</f>
        <v>0</v>
      </c>
      <c r="V27" s="296"/>
      <c r="W27" s="296"/>
      <c r="X27" s="320"/>
      <c r="Y27" s="329" t="e">
        <f>X27/C27</f>
        <v>#DIV/0!</v>
      </c>
      <c r="Z27" s="309"/>
      <c r="AA27" s="401"/>
    </row>
    <row r="28" spans="1:55" s="323" customFormat="1" ht="8.25" x14ac:dyDescent="0.15">
      <c r="A28" s="333" t="s">
        <v>147</v>
      </c>
      <c r="B28" s="334" t="s">
        <v>65</v>
      </c>
      <c r="C28" s="309"/>
      <c r="D28" s="336"/>
      <c r="E28" s="335"/>
      <c r="F28" s="383"/>
      <c r="G28" s="335">
        <f>SUM(D28:F28)</f>
        <v>0</v>
      </c>
      <c r="H28" s="336"/>
      <c r="I28" s="335"/>
      <c r="J28" s="383"/>
      <c r="K28" s="336">
        <f>SUM(H28:J28)</f>
        <v>0</v>
      </c>
      <c r="L28" s="335"/>
      <c r="M28" s="335"/>
      <c r="N28" s="336"/>
      <c r="O28" s="335">
        <f>SUM(L28:N28)</f>
        <v>0</v>
      </c>
      <c r="P28" s="335"/>
      <c r="Q28" s="335"/>
      <c r="R28" s="335"/>
      <c r="S28" s="335">
        <f>SUM(P28:R28)</f>
        <v>0</v>
      </c>
      <c r="T28" s="296">
        <f t="shared" si="6"/>
        <v>0</v>
      </c>
      <c r="U28" s="296">
        <f>SUM(T28)</f>
        <v>0</v>
      </c>
      <c r="V28" s="296"/>
      <c r="W28" s="296"/>
      <c r="X28" s="320"/>
      <c r="Y28" s="329" t="e">
        <f>SUM(X28/C28)</f>
        <v>#DIV/0!</v>
      </c>
      <c r="Z28" s="309"/>
      <c r="AA28" s="401"/>
    </row>
    <row r="29" spans="1:55" s="323" customFormat="1" ht="8.25" x14ac:dyDescent="0.15">
      <c r="A29" s="333" t="s">
        <v>148</v>
      </c>
      <c r="B29" s="334" t="s">
        <v>67</v>
      </c>
      <c r="C29" s="309">
        <v>900000</v>
      </c>
      <c r="D29" s="336">
        <v>190000</v>
      </c>
      <c r="E29" s="335">
        <v>160000</v>
      </c>
      <c r="F29" s="383">
        <v>262000</v>
      </c>
      <c r="G29" s="335">
        <f t="shared" ref="G29:G41" si="7">SUM(D29:F29)</f>
        <v>612000</v>
      </c>
      <c r="H29" s="336">
        <v>185000</v>
      </c>
      <c r="I29" s="335">
        <v>175000</v>
      </c>
      <c r="J29" s="383">
        <v>201000</v>
      </c>
      <c r="K29" s="336">
        <f t="shared" ref="K29:K41" si="8">SUM(H29:J29)</f>
        <v>561000</v>
      </c>
      <c r="L29" s="335"/>
      <c r="M29" s="335"/>
      <c r="N29" s="336"/>
      <c r="O29" s="335">
        <f t="shared" ref="O29:O41" si="9">SUM(L29:N29)</f>
        <v>0</v>
      </c>
      <c r="P29" s="335"/>
      <c r="Q29" s="335"/>
      <c r="R29" s="335"/>
      <c r="S29" s="335">
        <f>SUM(P29:R29)</f>
        <v>0</v>
      </c>
      <c r="T29" s="296">
        <f>G29+K29+O29+S29</f>
        <v>1173000</v>
      </c>
      <c r="U29" s="296">
        <f>SUM(T29)-5000</f>
        <v>1168000</v>
      </c>
      <c r="V29" s="296"/>
      <c r="W29" s="296"/>
      <c r="X29" s="320"/>
      <c r="Y29" s="329">
        <f t="shared" ref="Y29:Y42" si="10">X29/C29</f>
        <v>0</v>
      </c>
      <c r="Z29" s="309"/>
      <c r="AA29" s="357"/>
    </row>
    <row r="30" spans="1:55" s="323" customFormat="1" ht="8.25" x14ac:dyDescent="0.15">
      <c r="A30" s="333" t="s">
        <v>149</v>
      </c>
      <c r="B30" s="334" t="s">
        <v>69</v>
      </c>
      <c r="C30" s="309"/>
      <c r="D30" s="336"/>
      <c r="E30" s="335"/>
      <c r="F30" s="383"/>
      <c r="G30" s="335">
        <f t="shared" si="7"/>
        <v>0</v>
      </c>
      <c r="H30" s="336"/>
      <c r="I30" s="335"/>
      <c r="J30" s="383"/>
      <c r="K30" s="336">
        <f t="shared" si="8"/>
        <v>0</v>
      </c>
      <c r="L30" s="335"/>
      <c r="M30" s="335"/>
      <c r="N30" s="336"/>
      <c r="O30" s="335">
        <f t="shared" si="9"/>
        <v>0</v>
      </c>
      <c r="P30" s="335"/>
      <c r="Q30" s="335"/>
      <c r="R30" s="335"/>
      <c r="S30" s="335">
        <f t="shared" ref="S30:S41" si="11">SUM(P30:R30)</f>
        <v>0</v>
      </c>
      <c r="T30" s="296">
        <f t="shared" ref="T30:T41" si="12">G30+K30+O30+S30</f>
        <v>0</v>
      </c>
      <c r="U30" s="296">
        <f t="shared" ref="U30:U41" si="13">SUM(T30)</f>
        <v>0</v>
      </c>
      <c r="V30" s="296"/>
      <c r="W30" s="296"/>
      <c r="X30" s="320"/>
      <c r="Y30" s="329" t="e">
        <f t="shared" si="10"/>
        <v>#DIV/0!</v>
      </c>
      <c r="Z30" s="309"/>
      <c r="AA30" s="357"/>
    </row>
    <row r="31" spans="1:55" s="323" customFormat="1" ht="8.25" x14ac:dyDescent="0.15">
      <c r="A31" s="333" t="s">
        <v>150</v>
      </c>
      <c r="B31" s="334" t="s">
        <v>71</v>
      </c>
      <c r="C31" s="309">
        <v>20000</v>
      </c>
      <c r="D31" s="336"/>
      <c r="E31" s="335">
        <v>2000</v>
      </c>
      <c r="F31" s="383">
        <v>2000</v>
      </c>
      <c r="G31" s="335">
        <f t="shared" si="7"/>
        <v>4000</v>
      </c>
      <c r="H31" s="336"/>
      <c r="I31" s="335"/>
      <c r="J31" s="383">
        <v>10000</v>
      </c>
      <c r="K31" s="336">
        <f t="shared" si="8"/>
        <v>10000</v>
      </c>
      <c r="L31" s="335"/>
      <c r="M31" s="335"/>
      <c r="N31" s="336"/>
      <c r="O31" s="335">
        <f t="shared" si="9"/>
        <v>0</v>
      </c>
      <c r="P31" s="335"/>
      <c r="Q31" s="335"/>
      <c r="R31" s="335"/>
      <c r="S31" s="335">
        <f t="shared" si="11"/>
        <v>0</v>
      </c>
      <c r="T31" s="296">
        <f t="shared" si="12"/>
        <v>14000</v>
      </c>
      <c r="U31" s="296">
        <f t="shared" si="13"/>
        <v>14000</v>
      </c>
      <c r="V31" s="296"/>
      <c r="W31" s="296"/>
      <c r="X31" s="320"/>
      <c r="Y31" s="329">
        <f t="shared" si="10"/>
        <v>0</v>
      </c>
      <c r="Z31" s="309"/>
      <c r="AA31" s="357"/>
    </row>
    <row r="32" spans="1:55" s="323" customFormat="1" ht="8.25" x14ac:dyDescent="0.15">
      <c r="A32" s="333" t="s">
        <v>151</v>
      </c>
      <c r="B32" s="334" t="s">
        <v>74</v>
      </c>
      <c r="C32" s="309"/>
      <c r="D32" s="336"/>
      <c r="E32" s="335"/>
      <c r="F32" s="383"/>
      <c r="G32" s="335">
        <f t="shared" si="7"/>
        <v>0</v>
      </c>
      <c r="H32" s="336"/>
      <c r="I32" s="335"/>
      <c r="J32" s="383"/>
      <c r="K32" s="336">
        <f t="shared" si="8"/>
        <v>0</v>
      </c>
      <c r="L32" s="335"/>
      <c r="M32" s="335"/>
      <c r="N32" s="336"/>
      <c r="O32" s="335">
        <f t="shared" si="9"/>
        <v>0</v>
      </c>
      <c r="P32" s="335"/>
      <c r="Q32" s="335"/>
      <c r="R32" s="335"/>
      <c r="S32" s="335">
        <f t="shared" si="11"/>
        <v>0</v>
      </c>
      <c r="T32" s="296">
        <f t="shared" si="12"/>
        <v>0</v>
      </c>
      <c r="U32" s="296">
        <f t="shared" si="13"/>
        <v>0</v>
      </c>
      <c r="V32" s="296"/>
      <c r="W32" s="296"/>
      <c r="X32" s="320"/>
      <c r="Y32" s="329" t="e">
        <f t="shared" si="10"/>
        <v>#DIV/0!</v>
      </c>
      <c r="Z32" s="309"/>
      <c r="AA32" s="357"/>
    </row>
    <row r="33" spans="1:27" s="323" customFormat="1" ht="8.25" x14ac:dyDescent="0.15">
      <c r="A33" s="333" t="s">
        <v>152</v>
      </c>
      <c r="B33" s="334" t="s">
        <v>76</v>
      </c>
      <c r="C33" s="309"/>
      <c r="D33" s="336"/>
      <c r="E33" s="335"/>
      <c r="F33" s="383"/>
      <c r="G33" s="335">
        <f t="shared" si="7"/>
        <v>0</v>
      </c>
      <c r="H33" s="336"/>
      <c r="I33" s="335"/>
      <c r="J33" s="383"/>
      <c r="K33" s="336">
        <f t="shared" si="8"/>
        <v>0</v>
      </c>
      <c r="L33" s="335"/>
      <c r="M33" s="335"/>
      <c r="N33" s="336"/>
      <c r="O33" s="335">
        <f t="shared" si="9"/>
        <v>0</v>
      </c>
      <c r="P33" s="335"/>
      <c r="Q33" s="335"/>
      <c r="R33" s="335"/>
      <c r="S33" s="335">
        <f t="shared" si="11"/>
        <v>0</v>
      </c>
      <c r="T33" s="296">
        <f t="shared" si="12"/>
        <v>0</v>
      </c>
      <c r="U33" s="296">
        <f t="shared" si="13"/>
        <v>0</v>
      </c>
      <c r="V33" s="296"/>
      <c r="W33" s="296"/>
      <c r="X33" s="320"/>
      <c r="Y33" s="329" t="e">
        <f t="shared" si="10"/>
        <v>#DIV/0!</v>
      </c>
      <c r="Z33" s="309"/>
      <c r="AA33" s="357"/>
    </row>
    <row r="34" spans="1:27" s="323" customFormat="1" ht="8.25" x14ac:dyDescent="0.15">
      <c r="A34" s="333" t="s">
        <v>153</v>
      </c>
      <c r="B34" s="334" t="s">
        <v>79</v>
      </c>
      <c r="C34" s="309">
        <v>250000</v>
      </c>
      <c r="D34" s="336">
        <v>22500</v>
      </c>
      <c r="E34" s="335">
        <v>45000</v>
      </c>
      <c r="F34" s="383">
        <v>45000</v>
      </c>
      <c r="G34" s="335">
        <f t="shared" si="7"/>
        <v>112500</v>
      </c>
      <c r="H34" s="336">
        <v>49300</v>
      </c>
      <c r="I34" s="335">
        <v>70000</v>
      </c>
      <c r="J34" s="383">
        <v>1872200</v>
      </c>
      <c r="K34" s="336">
        <f t="shared" si="8"/>
        <v>1991500</v>
      </c>
      <c r="L34" s="335"/>
      <c r="M34" s="335"/>
      <c r="N34" s="336"/>
      <c r="O34" s="335">
        <f t="shared" si="9"/>
        <v>0</v>
      </c>
      <c r="P34" s="335"/>
      <c r="Q34" s="335"/>
      <c r="R34" s="335"/>
      <c r="S34" s="335">
        <f t="shared" si="11"/>
        <v>0</v>
      </c>
      <c r="T34" s="296">
        <f t="shared" si="12"/>
        <v>2104000</v>
      </c>
      <c r="U34" s="296">
        <f t="shared" si="13"/>
        <v>2104000</v>
      </c>
      <c r="V34" s="296"/>
      <c r="W34" s="296"/>
      <c r="X34" s="320"/>
      <c r="Y34" s="329">
        <f t="shared" si="10"/>
        <v>0</v>
      </c>
      <c r="Z34" s="309"/>
      <c r="AA34" s="357"/>
    </row>
    <row r="35" spans="1:27" s="323" customFormat="1" ht="8.25" x14ac:dyDescent="0.15">
      <c r="A35" s="338" t="s">
        <v>210</v>
      </c>
      <c r="B35" s="334" t="s">
        <v>82</v>
      </c>
      <c r="C35" s="309"/>
      <c r="D35" s="336"/>
      <c r="E35" s="335"/>
      <c r="F35" s="383"/>
      <c r="G35" s="335">
        <f t="shared" si="7"/>
        <v>0</v>
      </c>
      <c r="H35" s="336"/>
      <c r="I35" s="335"/>
      <c r="J35" s="383"/>
      <c r="K35" s="336">
        <f t="shared" si="8"/>
        <v>0</v>
      </c>
      <c r="L35" s="335"/>
      <c r="M35" s="335"/>
      <c r="N35" s="336"/>
      <c r="O35" s="335">
        <f t="shared" si="9"/>
        <v>0</v>
      </c>
      <c r="P35" s="335"/>
      <c r="Q35" s="335"/>
      <c r="R35" s="335"/>
      <c r="S35" s="335">
        <f t="shared" si="11"/>
        <v>0</v>
      </c>
      <c r="T35" s="296">
        <f t="shared" si="12"/>
        <v>0</v>
      </c>
      <c r="U35" s="296">
        <f t="shared" si="13"/>
        <v>0</v>
      </c>
      <c r="V35" s="296"/>
      <c r="W35" s="296"/>
      <c r="X35" s="320"/>
      <c r="Y35" s="329" t="e">
        <f t="shared" si="10"/>
        <v>#DIV/0!</v>
      </c>
      <c r="Z35" s="309"/>
      <c r="AA35" s="357"/>
    </row>
    <row r="36" spans="1:27" s="323" customFormat="1" ht="8.25" x14ac:dyDescent="0.15">
      <c r="A36" s="333" t="s">
        <v>211</v>
      </c>
      <c r="B36" s="334" t="s">
        <v>85</v>
      </c>
      <c r="C36" s="309"/>
      <c r="D36" s="336"/>
      <c r="E36" s="335"/>
      <c r="F36" s="383"/>
      <c r="G36" s="335">
        <f t="shared" si="7"/>
        <v>0</v>
      </c>
      <c r="H36" s="336"/>
      <c r="I36" s="335"/>
      <c r="J36" s="383"/>
      <c r="K36" s="336">
        <f t="shared" si="8"/>
        <v>0</v>
      </c>
      <c r="L36" s="335"/>
      <c r="M36" s="335"/>
      <c r="N36" s="336"/>
      <c r="O36" s="335">
        <f t="shared" si="9"/>
        <v>0</v>
      </c>
      <c r="P36" s="335"/>
      <c r="Q36" s="335"/>
      <c r="R36" s="335"/>
      <c r="S36" s="335">
        <f t="shared" si="11"/>
        <v>0</v>
      </c>
      <c r="T36" s="296">
        <f t="shared" si="12"/>
        <v>0</v>
      </c>
      <c r="U36" s="296">
        <f t="shared" si="13"/>
        <v>0</v>
      </c>
      <c r="V36" s="296"/>
      <c r="W36" s="296"/>
      <c r="X36" s="320"/>
      <c r="Y36" s="329" t="e">
        <f t="shared" si="10"/>
        <v>#DIV/0!</v>
      </c>
      <c r="Z36" s="309"/>
      <c r="AA36" s="357"/>
    </row>
    <row r="37" spans="1:27" s="323" customFormat="1" ht="8.25" x14ac:dyDescent="0.15">
      <c r="A37" s="333" t="s">
        <v>154</v>
      </c>
      <c r="B37" s="334" t="s">
        <v>87</v>
      </c>
      <c r="C37" s="309">
        <v>400000</v>
      </c>
      <c r="D37" s="336">
        <v>64800</v>
      </c>
      <c r="E37" s="335">
        <v>61600</v>
      </c>
      <c r="F37" s="383">
        <v>103000</v>
      </c>
      <c r="G37" s="335">
        <f t="shared" si="7"/>
        <v>229400</v>
      </c>
      <c r="H37" s="336">
        <v>85000</v>
      </c>
      <c r="I37" s="335">
        <v>93200</v>
      </c>
      <c r="J37" s="383">
        <v>71200</v>
      </c>
      <c r="K37" s="336">
        <f t="shared" si="8"/>
        <v>249400</v>
      </c>
      <c r="L37" s="335"/>
      <c r="M37" s="335"/>
      <c r="N37" s="336"/>
      <c r="O37" s="335">
        <f t="shared" si="9"/>
        <v>0</v>
      </c>
      <c r="P37" s="335"/>
      <c r="Q37" s="335"/>
      <c r="R37" s="335"/>
      <c r="S37" s="335">
        <f t="shared" si="11"/>
        <v>0</v>
      </c>
      <c r="T37" s="296">
        <f t="shared" si="12"/>
        <v>478800</v>
      </c>
      <c r="U37" s="296">
        <f>SUM(T37)-1000</f>
        <v>477800</v>
      </c>
      <c r="V37" s="296"/>
      <c r="W37" s="296"/>
      <c r="X37" s="320"/>
      <c r="Y37" s="329">
        <f t="shared" si="10"/>
        <v>0</v>
      </c>
      <c r="Z37" s="309"/>
      <c r="AA37" s="357"/>
    </row>
    <row r="38" spans="1:27" s="323" customFormat="1" ht="8.25" x14ac:dyDescent="0.15">
      <c r="A38" s="333" t="s">
        <v>155</v>
      </c>
      <c r="B38" s="334" t="s">
        <v>88</v>
      </c>
      <c r="C38" s="309"/>
      <c r="D38" s="336"/>
      <c r="E38" s="335"/>
      <c r="F38" s="383"/>
      <c r="G38" s="335">
        <f t="shared" si="7"/>
        <v>0</v>
      </c>
      <c r="H38" s="336"/>
      <c r="I38" s="335"/>
      <c r="J38" s="383"/>
      <c r="K38" s="336">
        <f t="shared" si="8"/>
        <v>0</v>
      </c>
      <c r="L38" s="335"/>
      <c r="M38" s="335"/>
      <c r="N38" s="336"/>
      <c r="O38" s="335">
        <f t="shared" si="9"/>
        <v>0</v>
      </c>
      <c r="P38" s="335"/>
      <c r="Q38" s="335"/>
      <c r="R38" s="335"/>
      <c r="S38" s="335">
        <f t="shared" si="11"/>
        <v>0</v>
      </c>
      <c r="T38" s="296">
        <f t="shared" si="12"/>
        <v>0</v>
      </c>
      <c r="U38" s="296">
        <f t="shared" si="13"/>
        <v>0</v>
      </c>
      <c r="V38" s="296"/>
      <c r="W38" s="296"/>
      <c r="X38" s="320"/>
      <c r="Y38" s="329" t="e">
        <f t="shared" si="10"/>
        <v>#DIV/0!</v>
      </c>
      <c r="Z38" s="309"/>
      <c r="AA38" s="357"/>
    </row>
    <row r="39" spans="1:27" s="323" customFormat="1" ht="8.25" x14ac:dyDescent="0.15">
      <c r="A39" s="333" t="s">
        <v>156</v>
      </c>
      <c r="B39" s="334" t="s">
        <v>89</v>
      </c>
      <c r="C39" s="309"/>
      <c r="D39" s="336"/>
      <c r="E39" s="335"/>
      <c r="F39" s="383"/>
      <c r="G39" s="335">
        <f t="shared" si="7"/>
        <v>0</v>
      </c>
      <c r="H39" s="336"/>
      <c r="I39" s="335"/>
      <c r="J39" s="383"/>
      <c r="K39" s="336">
        <f t="shared" si="8"/>
        <v>0</v>
      </c>
      <c r="L39" s="335"/>
      <c r="M39" s="335"/>
      <c r="N39" s="336"/>
      <c r="O39" s="335">
        <f t="shared" si="9"/>
        <v>0</v>
      </c>
      <c r="P39" s="335"/>
      <c r="Q39" s="335"/>
      <c r="R39" s="335"/>
      <c r="S39" s="335">
        <f t="shared" si="11"/>
        <v>0</v>
      </c>
      <c r="T39" s="296">
        <f t="shared" si="12"/>
        <v>0</v>
      </c>
      <c r="U39" s="296">
        <f t="shared" si="13"/>
        <v>0</v>
      </c>
      <c r="V39" s="296"/>
      <c r="W39" s="296"/>
      <c r="X39" s="320"/>
      <c r="Y39" s="329" t="e">
        <f t="shared" si="10"/>
        <v>#DIV/0!</v>
      </c>
      <c r="Z39" s="309"/>
      <c r="AA39" s="357"/>
    </row>
    <row r="40" spans="1:27" s="323" customFormat="1" ht="8.25" x14ac:dyDescent="0.15">
      <c r="A40" s="333" t="s">
        <v>209</v>
      </c>
      <c r="B40" s="334" t="s">
        <v>207</v>
      </c>
      <c r="C40" s="309">
        <v>56000</v>
      </c>
      <c r="D40" s="336">
        <v>3000</v>
      </c>
      <c r="E40" s="335">
        <v>12550</v>
      </c>
      <c r="F40" s="383">
        <v>6500</v>
      </c>
      <c r="G40" s="335">
        <f t="shared" si="7"/>
        <v>22050</v>
      </c>
      <c r="H40" s="336">
        <v>6550</v>
      </c>
      <c r="I40" s="335">
        <v>3000</v>
      </c>
      <c r="J40" s="383">
        <v>8050</v>
      </c>
      <c r="K40" s="336">
        <f t="shared" si="8"/>
        <v>17600</v>
      </c>
      <c r="L40" s="335"/>
      <c r="M40" s="335"/>
      <c r="N40" s="336"/>
      <c r="O40" s="335">
        <f t="shared" si="9"/>
        <v>0</v>
      </c>
      <c r="P40" s="335"/>
      <c r="Q40" s="335"/>
      <c r="R40" s="335"/>
      <c r="S40" s="335">
        <f t="shared" si="11"/>
        <v>0</v>
      </c>
      <c r="T40" s="296">
        <f t="shared" si="12"/>
        <v>39650</v>
      </c>
      <c r="U40" s="296">
        <f t="shared" si="13"/>
        <v>39650</v>
      </c>
      <c r="V40" s="296"/>
      <c r="W40" s="296"/>
      <c r="X40" s="320"/>
      <c r="Y40" s="329">
        <f t="shared" si="10"/>
        <v>0</v>
      </c>
      <c r="Z40" s="309"/>
      <c r="AA40" s="357"/>
    </row>
    <row r="41" spans="1:27" s="323" customFormat="1" ht="8.25" x14ac:dyDescent="0.15">
      <c r="A41" s="333" t="s">
        <v>157</v>
      </c>
      <c r="B41" s="334" t="s">
        <v>93</v>
      </c>
      <c r="C41" s="309">
        <v>194000</v>
      </c>
      <c r="D41" s="336"/>
      <c r="E41" s="335"/>
      <c r="F41" s="383"/>
      <c r="G41" s="335">
        <f t="shared" si="7"/>
        <v>0</v>
      </c>
      <c r="H41" s="336"/>
      <c r="I41" s="335"/>
      <c r="J41" s="383"/>
      <c r="K41" s="336">
        <f t="shared" si="8"/>
        <v>0</v>
      </c>
      <c r="L41" s="335"/>
      <c r="M41" s="335"/>
      <c r="N41" s="336"/>
      <c r="O41" s="335">
        <f t="shared" si="9"/>
        <v>0</v>
      </c>
      <c r="P41" s="335"/>
      <c r="Q41" s="335"/>
      <c r="R41" s="335"/>
      <c r="S41" s="335">
        <f t="shared" si="11"/>
        <v>0</v>
      </c>
      <c r="T41" s="296">
        <f t="shared" si="12"/>
        <v>0</v>
      </c>
      <c r="U41" s="296">
        <f t="shared" si="13"/>
        <v>0</v>
      </c>
      <c r="V41" s="296"/>
      <c r="W41" s="296"/>
      <c r="X41" s="320"/>
      <c r="Y41" s="329">
        <f t="shared" si="10"/>
        <v>0</v>
      </c>
      <c r="Z41" s="309"/>
      <c r="AA41" s="357"/>
    </row>
    <row r="42" spans="1:27" s="324" customFormat="1" ht="8.25" x14ac:dyDescent="0.15">
      <c r="A42" s="339" t="s">
        <v>34</v>
      </c>
      <c r="B42" s="331" t="s">
        <v>187</v>
      </c>
      <c r="C42" s="398">
        <f>SUM(C43:C52)</f>
        <v>180000</v>
      </c>
      <c r="D42" s="390"/>
      <c r="E42" s="332"/>
      <c r="F42" s="381"/>
      <c r="G42" s="332">
        <f>SUM(G43:G52)</f>
        <v>268200</v>
      </c>
      <c r="H42" s="340"/>
      <c r="I42" s="332"/>
      <c r="J42" s="381"/>
      <c r="K42" s="340">
        <f>SUM(K43:K52)</f>
        <v>280000</v>
      </c>
      <c r="L42" s="340">
        <f>SUM(L43:L52)</f>
        <v>0</v>
      </c>
      <c r="M42" s="332"/>
      <c r="N42" s="340"/>
      <c r="O42" s="332">
        <f>SUM(O43:O52)</f>
        <v>0</v>
      </c>
      <c r="P42" s="340"/>
      <c r="Q42" s="332"/>
      <c r="R42" s="332"/>
      <c r="S42" s="332">
        <f>SUM(S43:S52)</f>
        <v>0</v>
      </c>
      <c r="T42" s="332">
        <f>SUM(G42+K42+O42+S42)</f>
        <v>548200</v>
      </c>
      <c r="U42" s="332">
        <f>SUM(U43:U52)</f>
        <v>548200</v>
      </c>
      <c r="V42" s="332"/>
      <c r="W42" s="332">
        <f>+U42+V42</f>
        <v>548200</v>
      </c>
      <c r="X42" s="332">
        <f>+T42-C42</f>
        <v>368200</v>
      </c>
      <c r="Y42" s="303">
        <f t="shared" si="10"/>
        <v>2.0455555555555556</v>
      </c>
      <c r="Z42" s="319"/>
      <c r="AA42" s="357"/>
    </row>
    <row r="43" spans="1:27" s="323" customFormat="1" ht="8.25" x14ac:dyDescent="0.15">
      <c r="A43" s="333" t="s">
        <v>158</v>
      </c>
      <c r="B43" s="334" t="s">
        <v>64</v>
      </c>
      <c r="C43" s="309"/>
      <c r="D43" s="336"/>
      <c r="E43" s="335"/>
      <c r="F43" s="383"/>
      <c r="G43" s="335">
        <f t="shared" ref="G43:G52" si="14">SUM(D43:F43)</f>
        <v>0</v>
      </c>
      <c r="H43" s="336"/>
      <c r="I43" s="335"/>
      <c r="J43" s="383"/>
      <c r="K43" s="336">
        <f t="shared" ref="K43:K52" si="15">SUM(H43:J43)</f>
        <v>0</v>
      </c>
      <c r="L43" s="335"/>
      <c r="M43" s="335"/>
      <c r="N43" s="336"/>
      <c r="O43" s="335">
        <f t="shared" ref="O43:O52" si="16">SUM(L43:N43)</f>
        <v>0</v>
      </c>
      <c r="P43" s="335"/>
      <c r="Q43" s="335"/>
      <c r="R43" s="335"/>
      <c r="S43" s="335">
        <f t="shared" ref="S43:S52" si="17">SUM(P43:R43)</f>
        <v>0</v>
      </c>
      <c r="T43" s="296">
        <f t="shared" ref="T43:T63" si="18">G43+K43+O43+S43</f>
        <v>0</v>
      </c>
      <c r="U43" s="296">
        <f>SUM(T43)</f>
        <v>0</v>
      </c>
      <c r="V43" s="296"/>
      <c r="W43" s="296"/>
      <c r="X43" s="320"/>
      <c r="Y43" s="327">
        <f>X43-C43</f>
        <v>0</v>
      </c>
      <c r="Z43" s="309"/>
      <c r="AA43" s="357"/>
    </row>
    <row r="44" spans="1:27" s="323" customFormat="1" ht="8.25" x14ac:dyDescent="0.15">
      <c r="A44" s="333" t="s">
        <v>159</v>
      </c>
      <c r="B44" s="334" t="s">
        <v>66</v>
      </c>
      <c r="C44" s="309"/>
      <c r="D44" s="336"/>
      <c r="E44" s="335"/>
      <c r="F44" s="383"/>
      <c r="G44" s="335">
        <f t="shared" si="14"/>
        <v>0</v>
      </c>
      <c r="H44" s="336"/>
      <c r="I44" s="335"/>
      <c r="J44" s="383"/>
      <c r="K44" s="336">
        <f t="shared" si="15"/>
        <v>0</v>
      </c>
      <c r="L44" s="335"/>
      <c r="M44" s="335"/>
      <c r="N44" s="336"/>
      <c r="O44" s="335">
        <f t="shared" si="16"/>
        <v>0</v>
      </c>
      <c r="P44" s="335"/>
      <c r="Q44" s="335"/>
      <c r="R44" s="335"/>
      <c r="S44" s="335">
        <f t="shared" si="17"/>
        <v>0</v>
      </c>
      <c r="T44" s="296">
        <f t="shared" si="18"/>
        <v>0</v>
      </c>
      <c r="U44" s="296">
        <f t="shared" ref="U44:U52" si="19">SUM(T44)</f>
        <v>0</v>
      </c>
      <c r="V44" s="296"/>
      <c r="W44" s="296"/>
      <c r="X44" s="320"/>
      <c r="Y44" s="327">
        <f>X44-C44</f>
        <v>0</v>
      </c>
      <c r="Z44" s="309"/>
      <c r="AA44" s="357"/>
    </row>
    <row r="45" spans="1:27" s="323" customFormat="1" ht="8.25" x14ac:dyDescent="0.15">
      <c r="A45" s="333" t="s">
        <v>160</v>
      </c>
      <c r="B45" s="334" t="s">
        <v>68</v>
      </c>
      <c r="C45" s="309"/>
      <c r="D45" s="336"/>
      <c r="E45" s="335"/>
      <c r="F45" s="383"/>
      <c r="G45" s="335">
        <f t="shared" si="14"/>
        <v>0</v>
      </c>
      <c r="H45" s="336"/>
      <c r="I45" s="335"/>
      <c r="J45" s="383"/>
      <c r="K45" s="336">
        <f t="shared" si="15"/>
        <v>0</v>
      </c>
      <c r="L45" s="335"/>
      <c r="M45" s="335"/>
      <c r="N45" s="336"/>
      <c r="O45" s="335">
        <f t="shared" si="16"/>
        <v>0</v>
      </c>
      <c r="P45" s="335"/>
      <c r="Q45" s="335"/>
      <c r="R45" s="335"/>
      <c r="S45" s="335">
        <f t="shared" si="17"/>
        <v>0</v>
      </c>
      <c r="T45" s="296">
        <f t="shared" si="18"/>
        <v>0</v>
      </c>
      <c r="U45" s="296">
        <f t="shared" si="19"/>
        <v>0</v>
      </c>
      <c r="V45" s="296"/>
      <c r="W45" s="296"/>
      <c r="X45" s="320"/>
      <c r="Y45" s="327">
        <f>X45-C45</f>
        <v>0</v>
      </c>
      <c r="Z45" s="309"/>
      <c r="AA45" s="357"/>
    </row>
    <row r="46" spans="1:27" s="323" customFormat="1" ht="8.25" x14ac:dyDescent="0.15">
      <c r="A46" s="333" t="s">
        <v>8</v>
      </c>
      <c r="B46" s="334" t="s">
        <v>70</v>
      </c>
      <c r="C46" s="309"/>
      <c r="D46" s="336"/>
      <c r="E46" s="335"/>
      <c r="F46" s="383"/>
      <c r="G46" s="335">
        <f t="shared" si="14"/>
        <v>0</v>
      </c>
      <c r="H46" s="336"/>
      <c r="I46" s="335"/>
      <c r="J46" s="383"/>
      <c r="K46" s="336">
        <f t="shared" si="15"/>
        <v>0</v>
      </c>
      <c r="L46" s="335"/>
      <c r="M46" s="335"/>
      <c r="N46" s="336"/>
      <c r="O46" s="335">
        <f t="shared" si="16"/>
        <v>0</v>
      </c>
      <c r="P46" s="335"/>
      <c r="Q46" s="335"/>
      <c r="R46" s="335"/>
      <c r="S46" s="335">
        <f t="shared" si="17"/>
        <v>0</v>
      </c>
      <c r="T46" s="296">
        <f t="shared" si="18"/>
        <v>0</v>
      </c>
      <c r="U46" s="296">
        <f t="shared" si="19"/>
        <v>0</v>
      </c>
      <c r="V46" s="296"/>
      <c r="W46" s="296"/>
      <c r="X46" s="320"/>
      <c r="Y46" s="327">
        <f>X46-C46</f>
        <v>0</v>
      </c>
      <c r="Z46" s="309"/>
      <c r="AA46" s="357"/>
    </row>
    <row r="47" spans="1:27" s="323" customFormat="1" ht="8.25" x14ac:dyDescent="0.15">
      <c r="A47" s="333" t="s">
        <v>161</v>
      </c>
      <c r="B47" s="334" t="s">
        <v>73</v>
      </c>
      <c r="C47" s="309"/>
      <c r="D47" s="336"/>
      <c r="E47" s="335">
        <v>99200</v>
      </c>
      <c r="F47" s="383">
        <v>25000</v>
      </c>
      <c r="G47" s="335">
        <f t="shared" si="14"/>
        <v>124200</v>
      </c>
      <c r="H47" s="336">
        <v>32000</v>
      </c>
      <c r="I47" s="335">
        <v>45000</v>
      </c>
      <c r="J47" s="383">
        <v>155000</v>
      </c>
      <c r="K47" s="336">
        <f t="shared" si="15"/>
        <v>232000</v>
      </c>
      <c r="L47" s="335"/>
      <c r="M47" s="335"/>
      <c r="N47" s="336"/>
      <c r="O47" s="335">
        <f t="shared" si="16"/>
        <v>0</v>
      </c>
      <c r="P47" s="335"/>
      <c r="Q47" s="335"/>
      <c r="R47" s="335"/>
      <c r="S47" s="335">
        <f t="shared" si="17"/>
        <v>0</v>
      </c>
      <c r="T47" s="296">
        <f t="shared" si="18"/>
        <v>356200</v>
      </c>
      <c r="U47" s="296">
        <f>SUM(T47)</f>
        <v>356200</v>
      </c>
      <c r="V47" s="296"/>
      <c r="W47" s="296"/>
      <c r="X47" s="320"/>
      <c r="Y47" s="327">
        <f>X47-C47</f>
        <v>0</v>
      </c>
      <c r="Z47" s="309"/>
      <c r="AA47" s="357"/>
    </row>
    <row r="48" spans="1:27" s="323" customFormat="1" ht="8.25" x14ac:dyDescent="0.15">
      <c r="A48" s="333" t="s">
        <v>162</v>
      </c>
      <c r="B48" s="334" t="s">
        <v>75</v>
      </c>
      <c r="C48" s="309">
        <v>180000</v>
      </c>
      <c r="D48" s="336">
        <v>72000</v>
      </c>
      <c r="E48" s="335">
        <v>54000</v>
      </c>
      <c r="F48" s="383">
        <v>18000</v>
      </c>
      <c r="G48" s="335">
        <f t="shared" si="14"/>
        <v>144000</v>
      </c>
      <c r="H48" s="336">
        <v>18000</v>
      </c>
      <c r="I48" s="335">
        <v>24000</v>
      </c>
      <c r="J48" s="383">
        <v>6000</v>
      </c>
      <c r="K48" s="336">
        <f t="shared" si="15"/>
        <v>48000</v>
      </c>
      <c r="L48" s="335"/>
      <c r="M48" s="335"/>
      <c r="N48" s="336"/>
      <c r="O48" s="335">
        <f t="shared" si="16"/>
        <v>0</v>
      </c>
      <c r="P48" s="335"/>
      <c r="Q48" s="335"/>
      <c r="R48" s="335"/>
      <c r="S48" s="335">
        <f t="shared" si="17"/>
        <v>0</v>
      </c>
      <c r="T48" s="296">
        <f t="shared" si="18"/>
        <v>192000</v>
      </c>
      <c r="U48" s="296">
        <f t="shared" si="19"/>
        <v>192000</v>
      </c>
      <c r="V48" s="296"/>
      <c r="W48" s="296"/>
      <c r="X48" s="320"/>
      <c r="Y48" s="327">
        <f>X4/-C48</f>
        <v>0</v>
      </c>
      <c r="Z48" s="309"/>
      <c r="AA48" s="357"/>
    </row>
    <row r="49" spans="1:27" s="323" customFormat="1" ht="8.25" x14ac:dyDescent="0.15">
      <c r="A49" s="333" t="s">
        <v>163</v>
      </c>
      <c r="B49" s="334" t="s">
        <v>78</v>
      </c>
      <c r="C49" s="309"/>
      <c r="D49" s="336"/>
      <c r="E49" s="335"/>
      <c r="F49" s="383"/>
      <c r="G49" s="335">
        <f t="shared" si="14"/>
        <v>0</v>
      </c>
      <c r="H49" s="336"/>
      <c r="I49" s="335"/>
      <c r="J49" s="383"/>
      <c r="K49" s="336">
        <f t="shared" si="15"/>
        <v>0</v>
      </c>
      <c r="L49" s="335"/>
      <c r="M49" s="335"/>
      <c r="N49" s="336"/>
      <c r="O49" s="335">
        <f t="shared" si="16"/>
        <v>0</v>
      </c>
      <c r="P49" s="335"/>
      <c r="Q49" s="335"/>
      <c r="R49" s="335"/>
      <c r="S49" s="335">
        <f t="shared" si="17"/>
        <v>0</v>
      </c>
      <c r="T49" s="296">
        <f t="shared" si="18"/>
        <v>0</v>
      </c>
      <c r="U49" s="296">
        <f t="shared" si="19"/>
        <v>0</v>
      </c>
      <c r="V49" s="296"/>
      <c r="W49" s="296"/>
      <c r="X49" s="320"/>
      <c r="Y49" s="327">
        <f>X49-C49</f>
        <v>0</v>
      </c>
      <c r="Z49" s="309"/>
      <c r="AA49" s="357"/>
    </row>
    <row r="50" spans="1:27" s="323" customFormat="1" ht="8.25" x14ac:dyDescent="0.15">
      <c r="A50" s="333" t="s">
        <v>164</v>
      </c>
      <c r="B50" s="334" t="s">
        <v>81</v>
      </c>
      <c r="C50" s="309"/>
      <c r="D50" s="336"/>
      <c r="E50" s="335"/>
      <c r="F50" s="383"/>
      <c r="G50" s="335">
        <f t="shared" si="14"/>
        <v>0</v>
      </c>
      <c r="H50" s="336"/>
      <c r="I50" s="335"/>
      <c r="J50" s="383"/>
      <c r="K50" s="336">
        <f t="shared" si="15"/>
        <v>0</v>
      </c>
      <c r="L50" s="335"/>
      <c r="M50" s="335"/>
      <c r="N50" s="336"/>
      <c r="O50" s="335">
        <f t="shared" si="16"/>
        <v>0</v>
      </c>
      <c r="P50" s="335"/>
      <c r="Q50" s="335"/>
      <c r="R50" s="335"/>
      <c r="S50" s="335">
        <f t="shared" si="17"/>
        <v>0</v>
      </c>
      <c r="T50" s="296">
        <f t="shared" si="18"/>
        <v>0</v>
      </c>
      <c r="U50" s="296">
        <f t="shared" si="19"/>
        <v>0</v>
      </c>
      <c r="V50" s="296"/>
      <c r="W50" s="296"/>
      <c r="X50" s="320"/>
      <c r="Y50" s="327">
        <f>X50-C50</f>
        <v>0</v>
      </c>
      <c r="Z50" s="309"/>
      <c r="AA50" s="357"/>
    </row>
    <row r="51" spans="1:27" s="323" customFormat="1" ht="8.25" x14ac:dyDescent="0.15">
      <c r="A51" s="333" t="s">
        <v>165</v>
      </c>
      <c r="B51" s="334" t="s">
        <v>83</v>
      </c>
      <c r="C51" s="309"/>
      <c r="D51" s="336"/>
      <c r="E51" s="335"/>
      <c r="F51" s="383"/>
      <c r="G51" s="335">
        <f t="shared" si="14"/>
        <v>0</v>
      </c>
      <c r="H51" s="336"/>
      <c r="I51" s="335"/>
      <c r="J51" s="383"/>
      <c r="K51" s="336">
        <f t="shared" si="15"/>
        <v>0</v>
      </c>
      <c r="L51" s="335"/>
      <c r="M51" s="335"/>
      <c r="N51" s="336"/>
      <c r="O51" s="335">
        <f t="shared" si="16"/>
        <v>0</v>
      </c>
      <c r="P51" s="335"/>
      <c r="Q51" s="335"/>
      <c r="R51" s="335"/>
      <c r="S51" s="335">
        <f t="shared" si="17"/>
        <v>0</v>
      </c>
      <c r="T51" s="296">
        <f t="shared" si="18"/>
        <v>0</v>
      </c>
      <c r="U51" s="296">
        <f t="shared" si="19"/>
        <v>0</v>
      </c>
      <c r="V51" s="296"/>
      <c r="W51" s="296"/>
      <c r="X51" s="320"/>
      <c r="Y51" s="327">
        <f>X51-C51</f>
        <v>0</v>
      </c>
      <c r="Z51" s="309"/>
      <c r="AA51" s="357"/>
    </row>
    <row r="52" spans="1:27" s="323" customFormat="1" ht="8.25" x14ac:dyDescent="0.15">
      <c r="A52" s="333" t="s">
        <v>166</v>
      </c>
      <c r="B52" s="334" t="s">
        <v>86</v>
      </c>
      <c r="C52" s="309"/>
      <c r="D52" s="336"/>
      <c r="E52" s="335"/>
      <c r="F52" s="384"/>
      <c r="G52" s="335">
        <f t="shared" si="14"/>
        <v>0</v>
      </c>
      <c r="H52" s="336"/>
      <c r="I52" s="335"/>
      <c r="J52" s="384"/>
      <c r="K52" s="336">
        <f t="shared" si="15"/>
        <v>0</v>
      </c>
      <c r="L52" s="335"/>
      <c r="M52" s="335"/>
      <c r="N52" s="336"/>
      <c r="O52" s="335">
        <f t="shared" si="16"/>
        <v>0</v>
      </c>
      <c r="P52" s="335"/>
      <c r="Q52" s="335"/>
      <c r="R52" s="335"/>
      <c r="S52" s="335">
        <f t="shared" si="17"/>
        <v>0</v>
      </c>
      <c r="T52" s="296">
        <f t="shared" si="18"/>
        <v>0</v>
      </c>
      <c r="U52" s="296">
        <f t="shared" si="19"/>
        <v>0</v>
      </c>
      <c r="V52" s="296"/>
      <c r="W52" s="296"/>
      <c r="X52" s="320"/>
      <c r="Y52" s="327">
        <f>X52-C52</f>
        <v>0</v>
      </c>
      <c r="Z52" s="309"/>
      <c r="AA52" s="357"/>
    </row>
    <row r="53" spans="1:27" s="324" customFormat="1" ht="8.25" x14ac:dyDescent="0.15">
      <c r="A53" s="339" t="s">
        <v>9</v>
      </c>
      <c r="B53" s="331" t="s">
        <v>190</v>
      </c>
      <c r="C53" s="398">
        <f>SUM(C54:C59)</f>
        <v>0</v>
      </c>
      <c r="D53" s="390"/>
      <c r="E53" s="332"/>
      <c r="F53" s="381"/>
      <c r="G53" s="332">
        <f>SUM(G54:G59)</f>
        <v>349</v>
      </c>
      <c r="H53" s="340"/>
      <c r="I53" s="332"/>
      <c r="J53" s="381"/>
      <c r="K53" s="390">
        <f>SUM(K54:K59)</f>
        <v>276</v>
      </c>
      <c r="L53" s="390">
        <f>SUM(L54:L59)</f>
        <v>0</v>
      </c>
      <c r="M53" s="332"/>
      <c r="N53" s="340"/>
      <c r="O53" s="332">
        <f>SUM(O54:O59)</f>
        <v>0</v>
      </c>
      <c r="P53" s="390">
        <f>SUM(P54:P59)</f>
        <v>0</v>
      </c>
      <c r="Q53" s="332"/>
      <c r="R53" s="332"/>
      <c r="S53" s="332">
        <f>SUM(S54:S59)</f>
        <v>0</v>
      </c>
      <c r="T53" s="332">
        <f>SUM(G53+K53+O53+S53)</f>
        <v>625</v>
      </c>
      <c r="U53" s="332">
        <f>SUM(T53)</f>
        <v>625</v>
      </c>
      <c r="V53" s="332"/>
      <c r="W53" s="332">
        <f t="shared" ref="W53:W62" si="20">U53+V53</f>
        <v>625</v>
      </c>
      <c r="X53" s="332">
        <f>+T53-C53</f>
        <v>625</v>
      </c>
      <c r="Y53" s="301" t="e">
        <f>SUM(X53/C53)</f>
        <v>#DIV/0!</v>
      </c>
      <c r="Z53" s="319"/>
      <c r="AA53" s="357"/>
    </row>
    <row r="54" spans="1:27" s="323" customFormat="1" ht="8.25" x14ac:dyDescent="0.15">
      <c r="A54" s="333" t="s">
        <v>167</v>
      </c>
      <c r="B54" s="334" t="s">
        <v>91</v>
      </c>
      <c r="C54" s="309"/>
      <c r="D54" s="336"/>
      <c r="E54" s="335"/>
      <c r="F54" s="382"/>
      <c r="G54" s="335">
        <f t="shared" ref="G54:G63" si="21">SUM(D54:F54)</f>
        <v>0</v>
      </c>
      <c r="H54" s="336"/>
      <c r="I54" s="335"/>
      <c r="J54" s="382"/>
      <c r="K54" s="336">
        <f t="shared" ref="K54:K63" si="22">SUM(H54:J54)</f>
        <v>0</v>
      </c>
      <c r="L54" s="335"/>
      <c r="M54" s="335"/>
      <c r="N54" s="336"/>
      <c r="O54" s="335">
        <f t="shared" ref="O54:O63" si="23">SUM(L54:N54)</f>
        <v>0</v>
      </c>
      <c r="P54" s="335"/>
      <c r="Q54" s="335"/>
      <c r="R54" s="335"/>
      <c r="S54" s="335">
        <f t="shared" ref="S54:S63" si="24">SUM(P54:R54)</f>
        <v>0</v>
      </c>
      <c r="T54" s="296">
        <f t="shared" si="18"/>
        <v>0</v>
      </c>
      <c r="U54" s="296">
        <f>SUM(T54)</f>
        <v>0</v>
      </c>
      <c r="V54" s="296"/>
      <c r="W54" s="296"/>
      <c r="X54" s="320"/>
      <c r="Y54" s="329"/>
      <c r="Z54" s="309"/>
      <c r="AA54" s="357"/>
    </row>
    <row r="55" spans="1:27" s="323" customFormat="1" ht="8.25" x14ac:dyDescent="0.15">
      <c r="A55" s="333" t="s">
        <v>168</v>
      </c>
      <c r="B55" s="334" t="s">
        <v>94</v>
      </c>
      <c r="C55" s="309"/>
      <c r="D55" s="336"/>
      <c r="E55" s="335">
        <v>130</v>
      </c>
      <c r="F55" s="383">
        <v>219</v>
      </c>
      <c r="G55" s="335">
        <f t="shared" si="21"/>
        <v>349</v>
      </c>
      <c r="H55" s="336"/>
      <c r="I55" s="335">
        <v>138</v>
      </c>
      <c r="J55" s="383">
        <v>138</v>
      </c>
      <c r="K55" s="336">
        <f t="shared" si="22"/>
        <v>276</v>
      </c>
      <c r="L55" s="335"/>
      <c r="M55" s="335"/>
      <c r="N55" s="336"/>
      <c r="O55" s="335">
        <f t="shared" si="23"/>
        <v>0</v>
      </c>
      <c r="P55" s="335"/>
      <c r="Q55" s="335"/>
      <c r="R55" s="335"/>
      <c r="S55" s="335">
        <f t="shared" si="24"/>
        <v>0</v>
      </c>
      <c r="T55" s="296">
        <f t="shared" si="18"/>
        <v>625</v>
      </c>
      <c r="U55" s="296">
        <f t="shared" ref="U55:U59" si="25">SUM(T55)</f>
        <v>625</v>
      </c>
      <c r="V55" s="296"/>
      <c r="W55" s="296"/>
      <c r="X55" s="320"/>
      <c r="Y55" s="329"/>
      <c r="Z55" s="309"/>
      <c r="AA55" s="357"/>
    </row>
    <row r="56" spans="1:27" s="323" customFormat="1" ht="8.25" x14ac:dyDescent="0.15">
      <c r="A56" s="333" t="s">
        <v>169</v>
      </c>
      <c r="B56" s="334" t="s">
        <v>95</v>
      </c>
      <c r="C56" s="309"/>
      <c r="D56" s="336"/>
      <c r="E56" s="335"/>
      <c r="F56" s="383"/>
      <c r="G56" s="335">
        <f t="shared" si="21"/>
        <v>0</v>
      </c>
      <c r="H56" s="336"/>
      <c r="I56" s="335"/>
      <c r="J56" s="383"/>
      <c r="K56" s="336">
        <f t="shared" si="22"/>
        <v>0</v>
      </c>
      <c r="L56" s="335"/>
      <c r="M56" s="335"/>
      <c r="N56" s="336"/>
      <c r="O56" s="335">
        <f t="shared" si="23"/>
        <v>0</v>
      </c>
      <c r="P56" s="335"/>
      <c r="Q56" s="335"/>
      <c r="R56" s="335"/>
      <c r="S56" s="335">
        <f t="shared" si="24"/>
        <v>0</v>
      </c>
      <c r="T56" s="296">
        <f t="shared" si="18"/>
        <v>0</v>
      </c>
      <c r="U56" s="296">
        <f t="shared" si="25"/>
        <v>0</v>
      </c>
      <c r="V56" s="296"/>
      <c r="W56" s="296"/>
      <c r="X56" s="320"/>
      <c r="Y56" s="329"/>
      <c r="Z56" s="309"/>
      <c r="AA56" s="357"/>
    </row>
    <row r="57" spans="1:27" s="323" customFormat="1" ht="8.25" x14ac:dyDescent="0.15">
      <c r="A57" s="333" t="s">
        <v>18</v>
      </c>
      <c r="B57" s="334" t="s">
        <v>96</v>
      </c>
      <c r="C57" s="309"/>
      <c r="D57" s="336"/>
      <c r="E57" s="335"/>
      <c r="F57" s="383"/>
      <c r="G57" s="335">
        <f t="shared" si="21"/>
        <v>0</v>
      </c>
      <c r="H57" s="336"/>
      <c r="I57" s="335"/>
      <c r="J57" s="383"/>
      <c r="K57" s="336">
        <f t="shared" si="22"/>
        <v>0</v>
      </c>
      <c r="L57" s="335"/>
      <c r="M57" s="335"/>
      <c r="N57" s="336"/>
      <c r="O57" s="335">
        <f t="shared" si="23"/>
        <v>0</v>
      </c>
      <c r="P57" s="335"/>
      <c r="Q57" s="335"/>
      <c r="R57" s="335"/>
      <c r="S57" s="335">
        <f t="shared" si="24"/>
        <v>0</v>
      </c>
      <c r="T57" s="296">
        <f t="shared" si="18"/>
        <v>0</v>
      </c>
      <c r="U57" s="296">
        <f t="shared" si="25"/>
        <v>0</v>
      </c>
      <c r="V57" s="296"/>
      <c r="W57" s="296"/>
      <c r="X57" s="320"/>
      <c r="Y57" s="329"/>
      <c r="Z57" s="309"/>
      <c r="AA57" s="357"/>
    </row>
    <row r="58" spans="1:27" s="323" customFormat="1" ht="8.25" x14ac:dyDescent="0.15">
      <c r="A58" s="333" t="s">
        <v>19</v>
      </c>
      <c r="B58" s="334" t="s">
        <v>102</v>
      </c>
      <c r="C58" s="309"/>
      <c r="D58" s="336"/>
      <c r="E58" s="335"/>
      <c r="F58" s="383"/>
      <c r="G58" s="335">
        <f t="shared" si="21"/>
        <v>0</v>
      </c>
      <c r="H58" s="336"/>
      <c r="I58" s="335"/>
      <c r="J58" s="383"/>
      <c r="K58" s="336">
        <f t="shared" si="22"/>
        <v>0</v>
      </c>
      <c r="L58" s="335"/>
      <c r="M58" s="335"/>
      <c r="N58" s="336"/>
      <c r="O58" s="335">
        <f t="shared" si="23"/>
        <v>0</v>
      </c>
      <c r="P58" s="335"/>
      <c r="Q58" s="335"/>
      <c r="R58" s="335"/>
      <c r="S58" s="335">
        <f t="shared" si="24"/>
        <v>0</v>
      </c>
      <c r="T58" s="296">
        <f t="shared" si="18"/>
        <v>0</v>
      </c>
      <c r="U58" s="296"/>
      <c r="V58" s="296"/>
      <c r="W58" s="296"/>
      <c r="X58" s="320"/>
      <c r="Y58" s="329"/>
      <c r="Z58" s="309"/>
      <c r="AA58" s="357"/>
    </row>
    <row r="59" spans="1:27" s="323" customFormat="1" ht="8.25" x14ac:dyDescent="0.15">
      <c r="A59" s="333" t="s">
        <v>252</v>
      </c>
      <c r="B59" s="334" t="s">
        <v>253</v>
      </c>
      <c r="C59" s="309"/>
      <c r="D59" s="336"/>
      <c r="E59" s="335"/>
      <c r="F59" s="383"/>
      <c r="G59" s="335">
        <f t="shared" si="21"/>
        <v>0</v>
      </c>
      <c r="H59" s="336"/>
      <c r="I59" s="335"/>
      <c r="J59" s="383"/>
      <c r="K59" s="336">
        <f t="shared" si="22"/>
        <v>0</v>
      </c>
      <c r="L59" s="335"/>
      <c r="M59" s="335"/>
      <c r="N59" s="336"/>
      <c r="O59" s="335">
        <f t="shared" si="23"/>
        <v>0</v>
      </c>
      <c r="P59" s="335"/>
      <c r="Q59" s="335"/>
      <c r="R59" s="335"/>
      <c r="S59" s="335">
        <f t="shared" si="24"/>
        <v>0</v>
      </c>
      <c r="T59" s="296">
        <f t="shared" si="18"/>
        <v>0</v>
      </c>
      <c r="U59" s="296">
        <f t="shared" si="25"/>
        <v>0</v>
      </c>
      <c r="V59" s="296"/>
      <c r="W59" s="296"/>
      <c r="X59" s="320"/>
      <c r="Y59" s="329"/>
      <c r="Z59" s="309"/>
      <c r="AA59" s="357"/>
    </row>
    <row r="60" spans="1:27" s="324" customFormat="1" ht="8.25" x14ac:dyDescent="0.15">
      <c r="A60" s="339" t="s">
        <v>49</v>
      </c>
      <c r="B60" s="331" t="s">
        <v>191</v>
      </c>
      <c r="C60" s="398">
        <f>SUM(C61:C63)</f>
        <v>0</v>
      </c>
      <c r="D60" s="390"/>
      <c r="E60" s="332"/>
      <c r="F60" s="381"/>
      <c r="G60" s="332">
        <f>SUM(G61:G63)</f>
        <v>1000</v>
      </c>
      <c r="H60" s="340"/>
      <c r="I60" s="332"/>
      <c r="J60" s="381"/>
      <c r="K60" s="340">
        <f>SUM(K61:K63)</f>
        <v>500</v>
      </c>
      <c r="L60" s="340">
        <f>SUM(L61:L63)</f>
        <v>0</v>
      </c>
      <c r="M60" s="332"/>
      <c r="N60" s="340"/>
      <c r="O60" s="332">
        <f>SUM(O61:O63)</f>
        <v>0</v>
      </c>
      <c r="P60" s="340">
        <f>SUM(P61:P63)</f>
        <v>0</v>
      </c>
      <c r="Q60" s="332"/>
      <c r="R60" s="332"/>
      <c r="S60" s="332">
        <f>SUM(S61:S63)</f>
        <v>0</v>
      </c>
      <c r="T60" s="332">
        <f>SUM(G60+K60+O60+S60)</f>
        <v>1500</v>
      </c>
      <c r="U60" s="332">
        <f>SUM(T60)</f>
        <v>1500</v>
      </c>
      <c r="V60" s="332"/>
      <c r="W60" s="332">
        <f t="shared" si="20"/>
        <v>1500</v>
      </c>
      <c r="X60" s="332">
        <f>+T60-C60</f>
        <v>1500</v>
      </c>
      <c r="Y60" s="301" t="e">
        <f>X60/C60</f>
        <v>#DIV/0!</v>
      </c>
      <c r="Z60" s="319"/>
      <c r="AA60" s="357"/>
    </row>
    <row r="61" spans="1:27" s="323" customFormat="1" ht="8.25" x14ac:dyDescent="0.15">
      <c r="A61" s="333" t="s">
        <v>170</v>
      </c>
      <c r="B61" s="334" t="s">
        <v>97</v>
      </c>
      <c r="C61" s="309"/>
      <c r="D61" s="336"/>
      <c r="E61" s="335">
        <v>1000</v>
      </c>
      <c r="F61" s="383"/>
      <c r="G61" s="335">
        <f t="shared" si="21"/>
        <v>1000</v>
      </c>
      <c r="H61" s="336"/>
      <c r="I61" s="335"/>
      <c r="J61" s="383">
        <v>500</v>
      </c>
      <c r="K61" s="336">
        <f t="shared" si="22"/>
        <v>500</v>
      </c>
      <c r="L61" s="335"/>
      <c r="M61" s="335"/>
      <c r="N61" s="336"/>
      <c r="O61" s="335">
        <f t="shared" si="23"/>
        <v>0</v>
      </c>
      <c r="P61" s="335"/>
      <c r="Q61" s="335"/>
      <c r="R61" s="335"/>
      <c r="S61" s="335">
        <f t="shared" si="24"/>
        <v>0</v>
      </c>
      <c r="T61" s="296">
        <f t="shared" si="18"/>
        <v>1500</v>
      </c>
      <c r="U61" s="296">
        <f>SUM(T61)</f>
        <v>1500</v>
      </c>
      <c r="V61" s="296"/>
      <c r="W61" s="296">
        <f t="shared" si="20"/>
        <v>1500</v>
      </c>
      <c r="X61" s="320">
        <f>+T61-C61</f>
        <v>1500</v>
      </c>
      <c r="Y61" s="329"/>
      <c r="Z61" s="309"/>
      <c r="AA61" s="357"/>
    </row>
    <row r="62" spans="1:27" s="323" customFormat="1" ht="8.25" x14ac:dyDescent="0.15">
      <c r="A62" s="333" t="s">
        <v>171</v>
      </c>
      <c r="B62" s="334" t="s">
        <v>101</v>
      </c>
      <c r="C62" s="309"/>
      <c r="D62" s="336"/>
      <c r="E62" s="335"/>
      <c r="F62" s="383"/>
      <c r="G62" s="335">
        <f t="shared" si="21"/>
        <v>0</v>
      </c>
      <c r="H62" s="336"/>
      <c r="I62" s="335"/>
      <c r="J62" s="383"/>
      <c r="K62" s="336">
        <f t="shared" si="22"/>
        <v>0</v>
      </c>
      <c r="L62" s="335"/>
      <c r="M62" s="335"/>
      <c r="N62" s="336"/>
      <c r="O62" s="335">
        <f t="shared" si="23"/>
        <v>0</v>
      </c>
      <c r="P62" s="335"/>
      <c r="Q62" s="335"/>
      <c r="R62" s="335"/>
      <c r="S62" s="335">
        <f t="shared" si="24"/>
        <v>0</v>
      </c>
      <c r="T62" s="296">
        <f t="shared" si="18"/>
        <v>0</v>
      </c>
      <c r="U62" s="296">
        <f>SUM(T62)</f>
        <v>0</v>
      </c>
      <c r="V62" s="296"/>
      <c r="W62" s="296">
        <f t="shared" si="20"/>
        <v>0</v>
      </c>
      <c r="X62" s="320">
        <f>+T62-C62</f>
        <v>0</v>
      </c>
      <c r="Y62" s="329"/>
      <c r="Z62" s="309"/>
      <c r="AA62" s="357"/>
    </row>
    <row r="63" spans="1:27" s="323" customFormat="1" ht="8.25" x14ac:dyDescent="0.15">
      <c r="A63" s="333" t="s">
        <v>172</v>
      </c>
      <c r="B63" s="334" t="s">
        <v>104</v>
      </c>
      <c r="C63" s="309"/>
      <c r="D63" s="336"/>
      <c r="E63" s="335"/>
      <c r="F63" s="383"/>
      <c r="G63" s="335">
        <f t="shared" si="21"/>
        <v>0</v>
      </c>
      <c r="H63" s="336"/>
      <c r="I63" s="335"/>
      <c r="J63" s="383"/>
      <c r="K63" s="336">
        <f t="shared" si="22"/>
        <v>0</v>
      </c>
      <c r="L63" s="335"/>
      <c r="M63" s="335"/>
      <c r="N63" s="336"/>
      <c r="O63" s="335">
        <f t="shared" si="23"/>
        <v>0</v>
      </c>
      <c r="P63" s="335"/>
      <c r="Q63" s="335"/>
      <c r="R63" s="335"/>
      <c r="S63" s="335">
        <f t="shared" si="24"/>
        <v>0</v>
      </c>
      <c r="T63" s="296">
        <f t="shared" si="18"/>
        <v>0</v>
      </c>
      <c r="U63" s="296">
        <f>SUM(T63)</f>
        <v>0</v>
      </c>
      <c r="V63" s="296"/>
      <c r="W63" s="296"/>
      <c r="X63" s="320"/>
      <c r="Y63" s="329"/>
      <c r="Z63" s="309"/>
      <c r="AA63" s="357"/>
    </row>
    <row r="64" spans="1:27" s="324" customFormat="1" ht="8.25" x14ac:dyDescent="0.15">
      <c r="A64" s="339" t="s">
        <v>53</v>
      </c>
      <c r="B64" s="331" t="s">
        <v>108</v>
      </c>
      <c r="C64" s="398">
        <v>0</v>
      </c>
      <c r="D64" s="340"/>
      <c r="E64" s="332"/>
      <c r="F64" s="381"/>
      <c r="G64" s="332">
        <v>0</v>
      </c>
      <c r="H64" s="340"/>
      <c r="I64" s="332"/>
      <c r="J64" s="381"/>
      <c r="K64" s="340">
        <v>0</v>
      </c>
      <c r="L64" s="332"/>
      <c r="M64" s="332"/>
      <c r="N64" s="340"/>
      <c r="O64" s="332">
        <v>0</v>
      </c>
      <c r="P64" s="332"/>
      <c r="Q64" s="332"/>
      <c r="R64" s="332"/>
      <c r="S64" s="332">
        <v>0</v>
      </c>
      <c r="T64" s="332">
        <f>SUM(G64+K64+O64+S64)</f>
        <v>0</v>
      </c>
      <c r="U64" s="332">
        <f>SUM(T64)</f>
        <v>0</v>
      </c>
      <c r="V64" s="332"/>
      <c r="W64" s="332">
        <f>+U64+V64</f>
        <v>0</v>
      </c>
      <c r="X64" s="332">
        <f>+T64-C64</f>
        <v>0</v>
      </c>
      <c r="Y64" s="301" t="e">
        <f>X64/C64</f>
        <v>#DIV/0!</v>
      </c>
      <c r="Z64" s="319"/>
      <c r="AA64" s="357"/>
    </row>
    <row r="65" spans="1:27" s="324" customFormat="1" ht="8.25" x14ac:dyDescent="0.15">
      <c r="A65" s="339" t="s">
        <v>57</v>
      </c>
      <c r="B65" s="331" t="s">
        <v>110</v>
      </c>
      <c r="C65" s="398">
        <v>0</v>
      </c>
      <c r="D65" s="340">
        <v>10535</v>
      </c>
      <c r="E65" s="332"/>
      <c r="F65" s="381"/>
      <c r="G65" s="332">
        <f t="shared" ref="G65" si="26">SUM(D65:F65)</f>
        <v>10535</v>
      </c>
      <c r="H65" s="340"/>
      <c r="I65" s="332"/>
      <c r="J65" s="381"/>
      <c r="K65" s="340">
        <v>0</v>
      </c>
      <c r="L65" s="332"/>
      <c r="M65" s="332"/>
      <c r="N65" s="340"/>
      <c r="O65" s="332">
        <v>0</v>
      </c>
      <c r="P65" s="332"/>
      <c r="Q65" s="332"/>
      <c r="R65" s="332"/>
      <c r="S65" s="332">
        <v>0</v>
      </c>
      <c r="T65" s="332">
        <f>SUM(G65+K65+O65+S65)</f>
        <v>10535</v>
      </c>
      <c r="U65" s="332">
        <f t="shared" ref="U65:U66" si="27">SUM(T65)</f>
        <v>10535</v>
      </c>
      <c r="V65" s="332"/>
      <c r="W65" s="332">
        <f>+U65+V65</f>
        <v>10535</v>
      </c>
      <c r="X65" s="332">
        <f>+T65-C65</f>
        <v>10535</v>
      </c>
      <c r="Y65" s="301" t="e">
        <f>X65/C65</f>
        <v>#DIV/0!</v>
      </c>
      <c r="Z65" s="319"/>
      <c r="AA65" s="357"/>
    </row>
    <row r="66" spans="1:27" s="323" customFormat="1" ht="8.25" x14ac:dyDescent="0.15">
      <c r="A66" s="342"/>
      <c r="B66" s="326"/>
      <c r="C66" s="309"/>
      <c r="D66" s="336"/>
      <c r="E66" s="335"/>
      <c r="F66" s="383"/>
      <c r="G66" s="335"/>
      <c r="H66" s="336"/>
      <c r="I66" s="335"/>
      <c r="J66" s="383"/>
      <c r="K66" s="336"/>
      <c r="L66" s="335"/>
      <c r="M66" s="335"/>
      <c r="N66" s="336"/>
      <c r="O66" s="335"/>
      <c r="P66" s="335"/>
      <c r="Q66" s="335"/>
      <c r="R66" s="335"/>
      <c r="S66" s="335"/>
      <c r="T66" s="335"/>
      <c r="U66" s="332">
        <f t="shared" si="27"/>
        <v>0</v>
      </c>
      <c r="V66" s="335"/>
      <c r="W66" s="335"/>
      <c r="X66" s="320"/>
      <c r="Y66" s="329"/>
      <c r="Z66" s="309"/>
      <c r="AA66" s="357"/>
    </row>
    <row r="67" spans="1:27" s="324" customFormat="1" ht="8.25" x14ac:dyDescent="0.15">
      <c r="A67" s="343" t="s">
        <v>173</v>
      </c>
      <c r="B67" s="344"/>
      <c r="C67" s="398">
        <f>SUM(C68:C73)</f>
        <v>0</v>
      </c>
      <c r="D67" s="390"/>
      <c r="E67" s="332"/>
      <c r="F67" s="381"/>
      <c r="G67" s="332">
        <f>SUM(G68:G76)</f>
        <v>293204.11</v>
      </c>
      <c r="H67" s="340"/>
      <c r="I67" s="332"/>
      <c r="J67" s="381"/>
      <c r="K67" s="390">
        <f>SUM(K68:K74)</f>
        <v>89678</v>
      </c>
      <c r="L67" s="390">
        <f>SUM(L68:L74)</f>
        <v>0</v>
      </c>
      <c r="M67" s="332"/>
      <c r="N67" s="340"/>
      <c r="O67" s="332">
        <f>SUM(O68:O74)</f>
        <v>0</v>
      </c>
      <c r="P67" s="390"/>
      <c r="Q67" s="332"/>
      <c r="R67" s="332"/>
      <c r="S67" s="332">
        <f>SUM(S68:S75)</f>
        <v>0</v>
      </c>
      <c r="T67" s="332">
        <f>SUM(G67+K67+O67+S67)</f>
        <v>382882.11</v>
      </c>
      <c r="U67" s="332">
        <f>SUM(U68:U76)</f>
        <v>56882.11</v>
      </c>
      <c r="V67" s="332">
        <f>SUM(V68:V76)</f>
        <v>326000</v>
      </c>
      <c r="W67" s="332">
        <f>+U67+V67</f>
        <v>382882.11</v>
      </c>
      <c r="X67" s="332">
        <f>+T67-C67</f>
        <v>382882.11</v>
      </c>
      <c r="Y67" s="301" t="e">
        <f>X67/C67</f>
        <v>#DIV/0!</v>
      </c>
      <c r="Z67" s="319"/>
      <c r="AA67" s="357"/>
    </row>
    <row r="68" spans="1:27" s="323" customFormat="1" ht="8.25" x14ac:dyDescent="0.15">
      <c r="A68" s="346" t="s">
        <v>174</v>
      </c>
      <c r="B68" s="318" t="s">
        <v>192</v>
      </c>
      <c r="C68" s="309"/>
      <c r="D68" s="336"/>
      <c r="E68" s="335"/>
      <c r="F68" s="383"/>
      <c r="G68" s="335">
        <f t="shared" ref="G68:G74" si="28">SUM(D68:F68)</f>
        <v>0</v>
      </c>
      <c r="H68" s="336"/>
      <c r="I68" s="335"/>
      <c r="J68" s="383"/>
      <c r="K68" s="336">
        <f t="shared" ref="K68:K74" si="29">SUM(H68:J68)</f>
        <v>0</v>
      </c>
      <c r="L68" s="335"/>
      <c r="M68" s="335"/>
      <c r="N68" s="336"/>
      <c r="O68" s="335">
        <f t="shared" ref="O68:O74" si="30">SUM(L68:N68)</f>
        <v>0</v>
      </c>
      <c r="P68" s="335"/>
      <c r="Q68" s="335"/>
      <c r="R68" s="335"/>
      <c r="S68" s="335">
        <f t="shared" ref="S68:S74" si="31">SUM(P68:R68)</f>
        <v>0</v>
      </c>
      <c r="T68" s="335"/>
      <c r="U68" s="335">
        <f>SUM(T68)</f>
        <v>0</v>
      </c>
      <c r="V68" s="335"/>
      <c r="W68" s="296">
        <f>U68+V68</f>
        <v>0</v>
      </c>
      <c r="X68" s="320">
        <f>+T68-C68</f>
        <v>0</v>
      </c>
      <c r="Y68" s="329"/>
      <c r="Z68" s="309"/>
      <c r="AA68" s="357"/>
    </row>
    <row r="69" spans="1:27" s="323" customFormat="1" ht="8.25" x14ac:dyDescent="0.15">
      <c r="A69" s="346" t="s">
        <v>273</v>
      </c>
      <c r="B69" s="318"/>
      <c r="C69" s="309"/>
      <c r="D69" s="336">
        <v>18869.25</v>
      </c>
      <c r="E69" s="335"/>
      <c r="F69" s="383"/>
      <c r="G69" s="335">
        <f t="shared" si="28"/>
        <v>18869.25</v>
      </c>
      <c r="H69" s="336"/>
      <c r="I69" s="335">
        <v>3540</v>
      </c>
      <c r="J69" s="383">
        <v>5310</v>
      </c>
      <c r="K69" s="336">
        <f>SUM(H69:J69)</f>
        <v>8850</v>
      </c>
      <c r="L69" s="335"/>
      <c r="M69" s="335"/>
      <c r="N69" s="336"/>
      <c r="O69" s="335">
        <f t="shared" si="30"/>
        <v>0</v>
      </c>
      <c r="P69" s="335"/>
      <c r="Q69" s="335"/>
      <c r="R69" s="335"/>
      <c r="S69" s="335">
        <f>SUM(P69:R69)</f>
        <v>0</v>
      </c>
      <c r="T69" s="296">
        <f t="shared" ref="T69:T76" si="32">G69+K69+O69+S69</f>
        <v>27719.25</v>
      </c>
      <c r="U69" s="335">
        <f t="shared" ref="U69:U76" si="33">SUM(T69)</f>
        <v>27719.25</v>
      </c>
      <c r="V69" s="335"/>
      <c r="W69" s="296"/>
      <c r="X69" s="320"/>
      <c r="Y69" s="329"/>
      <c r="Z69" s="309"/>
      <c r="AA69" s="357"/>
    </row>
    <row r="70" spans="1:27" s="323" customFormat="1" ht="8.25" x14ac:dyDescent="0.15">
      <c r="A70" s="346" t="s">
        <v>264</v>
      </c>
      <c r="B70" s="318"/>
      <c r="C70" s="309"/>
      <c r="D70" s="336"/>
      <c r="E70" s="335"/>
      <c r="F70" s="383">
        <v>925</v>
      </c>
      <c r="G70" s="335">
        <f>SUM(D70:F70)</f>
        <v>925</v>
      </c>
      <c r="H70" s="336"/>
      <c r="I70" s="335"/>
      <c r="J70" s="383">
        <v>640</v>
      </c>
      <c r="K70" s="336">
        <f t="shared" si="29"/>
        <v>640</v>
      </c>
      <c r="L70" s="335"/>
      <c r="M70" s="335"/>
      <c r="N70" s="336"/>
      <c r="O70" s="335">
        <f t="shared" si="30"/>
        <v>0</v>
      </c>
      <c r="P70" s="335"/>
      <c r="Q70" s="335"/>
      <c r="R70" s="335"/>
      <c r="S70" s="335">
        <f t="shared" si="31"/>
        <v>0</v>
      </c>
      <c r="T70" s="296">
        <f t="shared" si="32"/>
        <v>1565</v>
      </c>
      <c r="U70" s="335">
        <f t="shared" si="33"/>
        <v>1565</v>
      </c>
      <c r="V70" s="335"/>
      <c r="W70" s="296"/>
      <c r="X70" s="320"/>
      <c r="Y70" s="329"/>
      <c r="Z70" s="309"/>
      <c r="AA70" s="357"/>
    </row>
    <row r="71" spans="1:27" s="323" customFormat="1" ht="16.5" x14ac:dyDescent="0.15">
      <c r="A71" s="409" t="s">
        <v>282</v>
      </c>
      <c r="B71" s="318" t="s">
        <v>194</v>
      </c>
      <c r="C71" s="309"/>
      <c r="D71" s="336"/>
      <c r="E71" s="335"/>
      <c r="F71" s="383"/>
      <c r="G71" s="335">
        <f t="shared" si="28"/>
        <v>0</v>
      </c>
      <c r="H71" s="336">
        <v>3188</v>
      </c>
      <c r="I71" s="335"/>
      <c r="J71" s="383"/>
      <c r="K71" s="336">
        <f t="shared" si="29"/>
        <v>3188</v>
      </c>
      <c r="L71" s="335"/>
      <c r="M71" s="335"/>
      <c r="N71" s="336"/>
      <c r="O71" s="335">
        <f t="shared" si="30"/>
        <v>0</v>
      </c>
      <c r="P71" s="335"/>
      <c r="Q71" s="335"/>
      <c r="R71" s="335"/>
      <c r="S71" s="335">
        <f t="shared" si="31"/>
        <v>0</v>
      </c>
      <c r="T71" s="296">
        <f t="shared" si="32"/>
        <v>3188</v>
      </c>
      <c r="U71" s="335">
        <f t="shared" si="33"/>
        <v>3188</v>
      </c>
      <c r="V71" s="335"/>
      <c r="W71" s="296"/>
      <c r="X71" s="320"/>
      <c r="Y71" s="329"/>
      <c r="Z71" s="309"/>
      <c r="AA71" s="357"/>
    </row>
    <row r="72" spans="1:27" s="323" customFormat="1" ht="8.25" x14ac:dyDescent="0.15">
      <c r="A72" s="346" t="s">
        <v>176</v>
      </c>
      <c r="B72" s="318" t="s">
        <v>193</v>
      </c>
      <c r="C72" s="309"/>
      <c r="D72" s="336">
        <v>450</v>
      </c>
      <c r="E72" s="335"/>
      <c r="F72" s="383">
        <v>23259.86</v>
      </c>
      <c r="G72" s="335">
        <f t="shared" si="28"/>
        <v>23709.86</v>
      </c>
      <c r="H72" s="336"/>
      <c r="I72" s="335"/>
      <c r="J72" s="383"/>
      <c r="K72" s="336">
        <f t="shared" si="29"/>
        <v>0</v>
      </c>
      <c r="L72" s="335"/>
      <c r="M72" s="335"/>
      <c r="N72" s="336"/>
      <c r="O72" s="335">
        <f t="shared" si="30"/>
        <v>0</v>
      </c>
      <c r="P72" s="335"/>
      <c r="Q72" s="335"/>
      <c r="R72" s="335"/>
      <c r="S72" s="335">
        <f t="shared" si="31"/>
        <v>0</v>
      </c>
      <c r="T72" s="296">
        <f t="shared" si="32"/>
        <v>23709.86</v>
      </c>
      <c r="U72" s="335">
        <f t="shared" si="33"/>
        <v>23709.86</v>
      </c>
      <c r="V72" s="335"/>
      <c r="W72" s="296"/>
      <c r="X72" s="320"/>
      <c r="Y72" s="329"/>
      <c r="Z72" s="309"/>
      <c r="AA72" s="357"/>
    </row>
    <row r="73" spans="1:27" s="323" customFormat="1" ht="8.25" x14ac:dyDescent="0.15">
      <c r="A73" s="346" t="s">
        <v>177</v>
      </c>
      <c r="B73" s="318" t="s">
        <v>195</v>
      </c>
      <c r="C73" s="309"/>
      <c r="D73" s="336"/>
      <c r="E73" s="335"/>
      <c r="F73" s="383"/>
      <c r="G73" s="335">
        <f t="shared" si="28"/>
        <v>0</v>
      </c>
      <c r="H73" s="336"/>
      <c r="I73" s="335"/>
      <c r="J73" s="383"/>
      <c r="K73" s="336">
        <f t="shared" si="29"/>
        <v>0</v>
      </c>
      <c r="L73" s="335"/>
      <c r="M73" s="335"/>
      <c r="N73" s="336"/>
      <c r="O73" s="335">
        <f t="shared" si="30"/>
        <v>0</v>
      </c>
      <c r="P73" s="335"/>
      <c r="Q73" s="335"/>
      <c r="R73" s="335"/>
      <c r="S73" s="335">
        <f t="shared" si="31"/>
        <v>0</v>
      </c>
      <c r="T73" s="296">
        <f t="shared" si="32"/>
        <v>0</v>
      </c>
      <c r="U73" s="335">
        <f t="shared" si="33"/>
        <v>0</v>
      </c>
      <c r="V73" s="335"/>
      <c r="W73" s="296"/>
      <c r="X73" s="320">
        <f>+T73-C73</f>
        <v>0</v>
      </c>
      <c r="Y73" s="329"/>
      <c r="Z73" s="309"/>
      <c r="AA73" s="357"/>
    </row>
    <row r="74" spans="1:27" s="323" customFormat="1" ht="8.25" x14ac:dyDescent="0.15">
      <c r="A74" s="347" t="s">
        <v>267</v>
      </c>
      <c r="B74" s="318" t="s">
        <v>268</v>
      </c>
      <c r="C74" s="309"/>
      <c r="D74" s="336">
        <v>80500</v>
      </c>
      <c r="E74" s="335">
        <v>131500</v>
      </c>
      <c r="F74" s="383">
        <v>37000</v>
      </c>
      <c r="G74" s="335">
        <f t="shared" si="28"/>
        <v>249000</v>
      </c>
      <c r="H74" s="336">
        <v>39000</v>
      </c>
      <c r="I74" s="335">
        <v>32500</v>
      </c>
      <c r="J74" s="383">
        <v>5500</v>
      </c>
      <c r="K74" s="336">
        <f t="shared" si="29"/>
        <v>77000</v>
      </c>
      <c r="L74" s="335"/>
      <c r="M74" s="335"/>
      <c r="N74" s="336"/>
      <c r="O74" s="335">
        <f t="shared" si="30"/>
        <v>0</v>
      </c>
      <c r="P74" s="335"/>
      <c r="Q74" s="335"/>
      <c r="R74" s="335"/>
      <c r="S74" s="335">
        <f t="shared" si="31"/>
        <v>0</v>
      </c>
      <c r="T74" s="296">
        <f t="shared" si="32"/>
        <v>326000</v>
      </c>
      <c r="U74" s="335"/>
      <c r="V74" s="335">
        <f>T74</f>
        <v>326000</v>
      </c>
      <c r="W74" s="296"/>
      <c r="X74" s="320"/>
      <c r="Y74" s="329"/>
      <c r="Z74" s="309"/>
      <c r="AA74" s="357"/>
    </row>
    <row r="75" spans="1:27" s="323" customFormat="1" ht="8.25" x14ac:dyDescent="0.15">
      <c r="A75" s="347" t="s">
        <v>276</v>
      </c>
      <c r="B75" s="318" t="s">
        <v>272</v>
      </c>
      <c r="C75" s="309"/>
      <c r="D75" s="336"/>
      <c r="E75" s="335"/>
      <c r="F75" s="383"/>
      <c r="G75" s="335"/>
      <c r="H75" s="336"/>
      <c r="I75" s="335"/>
      <c r="J75" s="383"/>
      <c r="K75" s="336">
        <f t="shared" ref="K75:K76" si="34">SUM(H75:J75)</f>
        <v>0</v>
      </c>
      <c r="L75" s="335"/>
      <c r="M75" s="335"/>
      <c r="N75" s="336"/>
      <c r="O75" s="335">
        <f t="shared" ref="O75:O76" si="35">SUM(L75:N75)</f>
        <v>0</v>
      </c>
      <c r="P75" s="335"/>
      <c r="Q75" s="335"/>
      <c r="R75" s="335"/>
      <c r="S75" s="335">
        <f t="shared" ref="S75:S76" si="36">SUM(P75:R75)</f>
        <v>0</v>
      </c>
      <c r="T75" s="296">
        <f t="shared" si="32"/>
        <v>0</v>
      </c>
      <c r="U75" s="335">
        <f t="shared" si="33"/>
        <v>0</v>
      </c>
      <c r="V75" s="335">
        <f>T75</f>
        <v>0</v>
      </c>
      <c r="W75" s="296"/>
      <c r="X75" s="320"/>
      <c r="Y75" s="329"/>
      <c r="Z75" s="309"/>
      <c r="AA75" s="357"/>
    </row>
    <row r="76" spans="1:27" s="323" customFormat="1" ht="8.25" x14ac:dyDescent="0.15">
      <c r="A76" s="347" t="s">
        <v>279</v>
      </c>
      <c r="B76" s="318" t="s">
        <v>277</v>
      </c>
      <c r="C76" s="309"/>
      <c r="D76" s="336"/>
      <c r="E76" s="335"/>
      <c r="F76" s="383"/>
      <c r="G76" s="335">
        <v>700</v>
      </c>
      <c r="H76" s="336"/>
      <c r="I76" s="335"/>
      <c r="J76" s="383"/>
      <c r="K76" s="336">
        <f t="shared" si="34"/>
        <v>0</v>
      </c>
      <c r="L76" s="335"/>
      <c r="M76" s="335"/>
      <c r="N76" s="336"/>
      <c r="O76" s="335">
        <f t="shared" si="35"/>
        <v>0</v>
      </c>
      <c r="P76" s="335"/>
      <c r="Q76" s="335"/>
      <c r="R76" s="335"/>
      <c r="S76" s="335">
        <f t="shared" si="36"/>
        <v>0</v>
      </c>
      <c r="T76" s="296">
        <f t="shared" si="32"/>
        <v>700</v>
      </c>
      <c r="U76" s="335">
        <f t="shared" si="33"/>
        <v>700</v>
      </c>
      <c r="V76" s="335"/>
      <c r="W76" s="296"/>
      <c r="X76" s="320"/>
      <c r="Y76" s="329"/>
      <c r="Z76" s="309"/>
      <c r="AA76" s="357"/>
    </row>
    <row r="77" spans="1:27" s="324" customFormat="1" ht="8.25" hidden="1" x14ac:dyDescent="0.15">
      <c r="A77" s="348" t="s">
        <v>178</v>
      </c>
      <c r="B77" s="344"/>
      <c r="C77" s="398">
        <f>C84</f>
        <v>0</v>
      </c>
      <c r="D77" s="390"/>
      <c r="E77" s="332"/>
      <c r="F77" s="381"/>
      <c r="G77" s="332">
        <f>G84</f>
        <v>0</v>
      </c>
      <c r="H77" s="340"/>
      <c r="I77" s="332"/>
      <c r="J77" s="381"/>
      <c r="K77" s="340">
        <f>K84</f>
        <v>0</v>
      </c>
      <c r="L77" s="332"/>
      <c r="M77" s="332"/>
      <c r="N77" s="340"/>
      <c r="O77" s="332">
        <f>O84</f>
        <v>0</v>
      </c>
      <c r="P77" s="332"/>
      <c r="Q77" s="332"/>
      <c r="R77" s="332"/>
      <c r="S77" s="332">
        <f>S84</f>
        <v>0</v>
      </c>
      <c r="T77" s="332">
        <f>SUM(G77:S77)</f>
        <v>0</v>
      </c>
      <c r="U77" s="332">
        <f>SUM(T77)</f>
        <v>0</v>
      </c>
      <c r="V77" s="332"/>
      <c r="W77" s="332">
        <f>U77+V77</f>
        <v>0</v>
      </c>
      <c r="X77" s="332">
        <f>+T77-C77</f>
        <v>0</v>
      </c>
      <c r="Y77" s="301" t="e">
        <f>X77/C77</f>
        <v>#DIV/0!</v>
      </c>
      <c r="Z77" s="319"/>
      <c r="AA77" s="357"/>
    </row>
    <row r="78" spans="1:27" s="323" customFormat="1" ht="8.25" hidden="1" x14ac:dyDescent="0.15">
      <c r="A78" s="348" t="s">
        <v>179</v>
      </c>
      <c r="B78" s="326"/>
      <c r="C78" s="309"/>
      <c r="D78" s="336"/>
      <c r="E78" s="335"/>
      <c r="F78" s="383"/>
      <c r="G78" s="335"/>
      <c r="H78" s="336"/>
      <c r="I78" s="335"/>
      <c r="J78" s="383"/>
      <c r="K78" s="336"/>
      <c r="L78" s="335"/>
      <c r="M78" s="335"/>
      <c r="N78" s="336"/>
      <c r="O78" s="335"/>
      <c r="P78" s="335"/>
      <c r="Q78" s="335"/>
      <c r="R78" s="335"/>
      <c r="S78" s="335"/>
      <c r="T78" s="335"/>
      <c r="U78" s="335">
        <f>SUM(T78)</f>
        <v>0</v>
      </c>
      <c r="V78" s="335"/>
      <c r="W78" s="335"/>
      <c r="X78" s="335"/>
      <c r="Y78" s="329"/>
      <c r="Z78" s="309"/>
      <c r="AA78" s="357"/>
    </row>
    <row r="79" spans="1:27" s="323" customFormat="1" ht="8.25" hidden="1" x14ac:dyDescent="0.15">
      <c r="A79" s="349"/>
      <c r="B79" s="326"/>
      <c r="C79" s="309"/>
      <c r="D79" s="336"/>
      <c r="E79" s="335"/>
      <c r="F79" s="383"/>
      <c r="G79" s="335"/>
      <c r="H79" s="336"/>
      <c r="I79" s="335"/>
      <c r="J79" s="383"/>
      <c r="K79" s="336"/>
      <c r="L79" s="335"/>
      <c r="M79" s="335"/>
      <c r="N79" s="336"/>
      <c r="O79" s="335"/>
      <c r="P79" s="335"/>
      <c r="Q79" s="335"/>
      <c r="R79" s="335"/>
      <c r="S79" s="335"/>
      <c r="T79" s="335"/>
      <c r="U79" s="335">
        <f t="shared" ref="U79:U86" si="37">SUM(T79)</f>
        <v>0</v>
      </c>
      <c r="V79" s="335"/>
      <c r="W79" s="335"/>
      <c r="X79" s="335"/>
      <c r="Y79" s="329"/>
      <c r="Z79" s="309"/>
      <c r="AA79" s="357"/>
    </row>
    <row r="80" spans="1:27" s="323" customFormat="1" ht="8.25" hidden="1" x14ac:dyDescent="0.15">
      <c r="A80" s="350" t="s">
        <v>141</v>
      </c>
      <c r="B80" s="326"/>
      <c r="C80" s="309"/>
      <c r="D80" s="336"/>
      <c r="E80" s="335"/>
      <c r="F80" s="383"/>
      <c r="G80" s="335"/>
      <c r="H80" s="336"/>
      <c r="I80" s="335"/>
      <c r="J80" s="383"/>
      <c r="K80" s="336"/>
      <c r="L80" s="335"/>
      <c r="M80" s="335"/>
      <c r="N80" s="336"/>
      <c r="O80" s="335"/>
      <c r="P80" s="335"/>
      <c r="Q80" s="335"/>
      <c r="R80" s="335"/>
      <c r="S80" s="335"/>
      <c r="T80" s="335"/>
      <c r="U80" s="335">
        <f t="shared" si="37"/>
        <v>0</v>
      </c>
      <c r="V80" s="335"/>
      <c r="W80" s="335"/>
      <c r="X80" s="335"/>
      <c r="Y80" s="329"/>
      <c r="Z80" s="309"/>
      <c r="AA80" s="357"/>
    </row>
    <row r="81" spans="1:27" s="323" customFormat="1" ht="8.25" hidden="1" x14ac:dyDescent="0.15">
      <c r="A81" s="349"/>
      <c r="B81" s="326"/>
      <c r="C81" s="309"/>
      <c r="D81" s="336"/>
      <c r="E81" s="335"/>
      <c r="F81" s="383"/>
      <c r="G81" s="335"/>
      <c r="H81" s="336"/>
      <c r="I81" s="335"/>
      <c r="J81" s="383"/>
      <c r="K81" s="336"/>
      <c r="L81" s="335"/>
      <c r="M81" s="335"/>
      <c r="N81" s="336"/>
      <c r="O81" s="335"/>
      <c r="P81" s="335"/>
      <c r="Q81" s="335"/>
      <c r="R81" s="335"/>
      <c r="S81" s="335"/>
      <c r="T81" s="335"/>
      <c r="U81" s="335">
        <f t="shared" si="37"/>
        <v>0</v>
      </c>
      <c r="V81" s="335"/>
      <c r="W81" s="335"/>
      <c r="X81" s="335"/>
      <c r="Y81" s="329"/>
      <c r="Z81" s="309"/>
      <c r="AA81" s="357"/>
    </row>
    <row r="82" spans="1:27" s="324" customFormat="1" ht="8.25" hidden="1" x14ac:dyDescent="0.15">
      <c r="A82" s="350" t="s">
        <v>142</v>
      </c>
      <c r="B82" s="318"/>
      <c r="C82" s="319"/>
      <c r="D82" s="388"/>
      <c r="E82" s="320"/>
      <c r="F82" s="385"/>
      <c r="G82" s="320"/>
      <c r="H82" s="394"/>
      <c r="I82" s="320"/>
      <c r="J82" s="385"/>
      <c r="K82" s="394"/>
      <c r="L82" s="320"/>
      <c r="M82" s="320"/>
      <c r="N82" s="394"/>
      <c r="O82" s="320"/>
      <c r="P82" s="320"/>
      <c r="Q82" s="320"/>
      <c r="R82" s="320"/>
      <c r="S82" s="320"/>
      <c r="T82" s="320"/>
      <c r="U82" s="335">
        <f t="shared" si="37"/>
        <v>0</v>
      </c>
      <c r="V82" s="320"/>
      <c r="W82" s="320"/>
      <c r="X82" s="320"/>
      <c r="Y82" s="322"/>
      <c r="Z82" s="319"/>
      <c r="AA82" s="357"/>
    </row>
    <row r="83" spans="1:27" s="323" customFormat="1" ht="8.25" hidden="1" x14ac:dyDescent="0.15">
      <c r="A83" s="350"/>
      <c r="B83" s="326"/>
      <c r="C83" s="309"/>
      <c r="D83" s="336"/>
      <c r="E83" s="335"/>
      <c r="F83" s="383"/>
      <c r="G83" s="335"/>
      <c r="H83" s="336"/>
      <c r="I83" s="335"/>
      <c r="J83" s="383"/>
      <c r="K83" s="336"/>
      <c r="L83" s="335"/>
      <c r="M83" s="335"/>
      <c r="N83" s="336"/>
      <c r="O83" s="335"/>
      <c r="P83" s="335"/>
      <c r="Q83" s="335"/>
      <c r="R83" s="335"/>
      <c r="S83" s="335"/>
      <c r="T83" s="335"/>
      <c r="U83" s="335">
        <f t="shared" si="37"/>
        <v>0</v>
      </c>
      <c r="V83" s="335"/>
      <c r="W83" s="335"/>
      <c r="X83" s="335"/>
      <c r="Y83" s="329"/>
      <c r="Z83" s="309"/>
      <c r="AA83" s="357"/>
    </row>
    <row r="84" spans="1:27" s="324" customFormat="1" ht="8.25" hidden="1" x14ac:dyDescent="0.15">
      <c r="A84" s="343" t="s">
        <v>189</v>
      </c>
      <c r="B84" s="318" t="s">
        <v>196</v>
      </c>
      <c r="C84" s="319">
        <v>0</v>
      </c>
      <c r="D84" s="388"/>
      <c r="E84" s="320"/>
      <c r="F84" s="385"/>
      <c r="G84" s="320">
        <v>0</v>
      </c>
      <c r="H84" s="394"/>
      <c r="I84" s="320"/>
      <c r="J84" s="385"/>
      <c r="K84" s="394">
        <v>0</v>
      </c>
      <c r="L84" s="320"/>
      <c r="M84" s="320"/>
      <c r="N84" s="394"/>
      <c r="O84" s="320">
        <v>0</v>
      </c>
      <c r="P84" s="320"/>
      <c r="Q84" s="320"/>
      <c r="R84" s="320"/>
      <c r="S84" s="320">
        <v>0</v>
      </c>
      <c r="T84" s="320">
        <f>SUM(G84:S84)</f>
        <v>0</v>
      </c>
      <c r="U84" s="335">
        <f t="shared" si="37"/>
        <v>0</v>
      </c>
      <c r="V84" s="320"/>
      <c r="W84" s="320">
        <f>+U84+V84</f>
        <v>0</v>
      </c>
      <c r="X84" s="320">
        <f>+T84-C84</f>
        <v>0</v>
      </c>
      <c r="Y84" s="322"/>
      <c r="Z84" s="312"/>
      <c r="AA84" s="357"/>
    </row>
    <row r="85" spans="1:27" s="323" customFormat="1" ht="8.25" hidden="1" x14ac:dyDescent="0.15">
      <c r="A85" s="347" t="s">
        <v>180</v>
      </c>
      <c r="B85" s="326"/>
      <c r="C85" s="309"/>
      <c r="D85" s="336"/>
      <c r="E85" s="335"/>
      <c r="F85" s="383"/>
      <c r="G85" s="335"/>
      <c r="H85" s="336"/>
      <c r="I85" s="335"/>
      <c r="J85" s="383"/>
      <c r="K85" s="336"/>
      <c r="L85" s="335"/>
      <c r="M85" s="335"/>
      <c r="N85" s="336"/>
      <c r="O85" s="335"/>
      <c r="P85" s="335"/>
      <c r="Q85" s="335"/>
      <c r="R85" s="335"/>
      <c r="S85" s="335"/>
      <c r="T85" s="335"/>
      <c r="U85" s="335">
        <f t="shared" si="37"/>
        <v>0</v>
      </c>
      <c r="V85" s="335"/>
      <c r="W85" s="335"/>
      <c r="X85" s="335"/>
      <c r="Y85" s="329"/>
      <c r="Z85" s="309"/>
      <c r="AA85" s="357"/>
    </row>
    <row r="86" spans="1:27" s="323" customFormat="1" ht="8.25" hidden="1" x14ac:dyDescent="0.15">
      <c r="A86" s="347"/>
      <c r="B86" s="326"/>
      <c r="C86" s="309"/>
      <c r="D86" s="336"/>
      <c r="E86" s="335"/>
      <c r="F86" s="383"/>
      <c r="G86" s="335"/>
      <c r="H86" s="336"/>
      <c r="I86" s="335"/>
      <c r="J86" s="383"/>
      <c r="K86" s="336"/>
      <c r="L86" s="335"/>
      <c r="M86" s="335"/>
      <c r="N86" s="336"/>
      <c r="O86" s="335"/>
      <c r="P86" s="335"/>
      <c r="Q86" s="335"/>
      <c r="R86" s="335"/>
      <c r="S86" s="335"/>
      <c r="T86" s="335"/>
      <c r="U86" s="335">
        <f t="shared" si="37"/>
        <v>0</v>
      </c>
      <c r="V86" s="335"/>
      <c r="W86" s="335"/>
      <c r="X86" s="335"/>
      <c r="Y86" s="329"/>
      <c r="Z86" s="309"/>
      <c r="AA86" s="357"/>
    </row>
    <row r="87" spans="1:27" s="324" customFormat="1" ht="8.25" hidden="1" x14ac:dyDescent="0.15">
      <c r="A87" s="348" t="s">
        <v>181</v>
      </c>
      <c r="B87" s="344"/>
      <c r="C87" s="398">
        <f>SUM(C88:C93)</f>
        <v>0</v>
      </c>
      <c r="D87" s="390"/>
      <c r="E87" s="332"/>
      <c r="F87" s="381"/>
      <c r="G87" s="332">
        <f>SUM(G88:G93)</f>
        <v>0</v>
      </c>
      <c r="H87" s="340"/>
      <c r="I87" s="332"/>
      <c r="J87" s="381"/>
      <c r="K87" s="340">
        <f>SUM(K88:K93)</f>
        <v>0</v>
      </c>
      <c r="L87" s="332"/>
      <c r="M87" s="332"/>
      <c r="N87" s="340"/>
      <c r="O87" s="332">
        <f>SUM(O88:O93)</f>
        <v>0</v>
      </c>
      <c r="P87" s="332"/>
      <c r="Q87" s="332"/>
      <c r="R87" s="332"/>
      <c r="S87" s="332">
        <f>SUM(S88:S93)</f>
        <v>0</v>
      </c>
      <c r="T87" s="332">
        <f>SUM(G87:S87)</f>
        <v>0</v>
      </c>
      <c r="U87" s="332">
        <f>SUM(T87)</f>
        <v>0</v>
      </c>
      <c r="V87" s="332"/>
      <c r="W87" s="332">
        <f>+U87+V87</f>
        <v>0</v>
      </c>
      <c r="X87" s="332">
        <f>+T87-C87</f>
        <v>0</v>
      </c>
      <c r="Y87" s="301" t="e">
        <f>X87/C87</f>
        <v>#DIV/0!</v>
      </c>
      <c r="Z87" s="319"/>
      <c r="AA87" s="357"/>
    </row>
    <row r="88" spans="1:27" s="323" customFormat="1" ht="8.25" hidden="1" x14ac:dyDescent="0.15">
      <c r="A88" s="351"/>
      <c r="B88" s="326"/>
      <c r="C88" s="309"/>
      <c r="D88" s="336"/>
      <c r="E88" s="335"/>
      <c r="F88" s="383"/>
      <c r="G88" s="335"/>
      <c r="H88" s="336"/>
      <c r="I88" s="335"/>
      <c r="J88" s="383"/>
      <c r="K88" s="336"/>
      <c r="L88" s="335"/>
      <c r="M88" s="335"/>
      <c r="N88" s="336"/>
      <c r="O88" s="335"/>
      <c r="P88" s="335"/>
      <c r="Q88" s="335"/>
      <c r="R88" s="335"/>
      <c r="S88" s="335"/>
      <c r="T88" s="335"/>
      <c r="U88" s="335">
        <f>SUM(T88)</f>
        <v>0</v>
      </c>
      <c r="V88" s="335"/>
      <c r="W88" s="335"/>
      <c r="X88" s="335"/>
      <c r="Y88" s="329"/>
      <c r="Z88" s="309"/>
      <c r="AA88" s="357"/>
    </row>
    <row r="89" spans="1:27" s="323" customFormat="1" ht="8.25" hidden="1" x14ac:dyDescent="0.15">
      <c r="A89" s="351"/>
      <c r="B89" s="326"/>
      <c r="C89" s="309"/>
      <c r="D89" s="336"/>
      <c r="E89" s="335"/>
      <c r="F89" s="383"/>
      <c r="G89" s="335"/>
      <c r="H89" s="336"/>
      <c r="I89" s="335"/>
      <c r="J89" s="383"/>
      <c r="K89" s="336"/>
      <c r="L89" s="335"/>
      <c r="M89" s="335"/>
      <c r="N89" s="336"/>
      <c r="O89" s="335"/>
      <c r="P89" s="335"/>
      <c r="Q89" s="335"/>
      <c r="R89" s="335"/>
      <c r="S89" s="335"/>
      <c r="T89" s="335"/>
      <c r="U89" s="335">
        <f t="shared" ref="U89:U94" si="38">SUM(T89)</f>
        <v>0</v>
      </c>
      <c r="V89" s="335"/>
      <c r="W89" s="335"/>
      <c r="X89" s="335"/>
      <c r="Y89" s="329"/>
      <c r="Z89" s="309"/>
      <c r="AA89" s="357"/>
    </row>
    <row r="90" spans="1:27" s="323" customFormat="1" ht="8.25" hidden="1" x14ac:dyDescent="0.15">
      <c r="A90" s="351" t="s">
        <v>182</v>
      </c>
      <c r="B90" s="326"/>
      <c r="C90" s="309"/>
      <c r="D90" s="336"/>
      <c r="E90" s="335"/>
      <c r="F90" s="383"/>
      <c r="G90" s="335"/>
      <c r="H90" s="336"/>
      <c r="I90" s="335"/>
      <c r="J90" s="383"/>
      <c r="K90" s="336"/>
      <c r="L90" s="335"/>
      <c r="M90" s="335"/>
      <c r="N90" s="336"/>
      <c r="O90" s="335"/>
      <c r="P90" s="335"/>
      <c r="Q90" s="335"/>
      <c r="R90" s="335"/>
      <c r="S90" s="335"/>
      <c r="T90" s="335"/>
      <c r="U90" s="335">
        <f t="shared" si="38"/>
        <v>0</v>
      </c>
      <c r="V90" s="335"/>
      <c r="W90" s="335"/>
      <c r="X90" s="335"/>
      <c r="Y90" s="329"/>
      <c r="Z90" s="309"/>
      <c r="AA90" s="357"/>
    </row>
    <row r="91" spans="1:27" s="323" customFormat="1" ht="8.25" hidden="1" x14ac:dyDescent="0.15">
      <c r="A91" s="351" t="s">
        <v>183</v>
      </c>
      <c r="B91" s="326"/>
      <c r="C91" s="309"/>
      <c r="D91" s="336"/>
      <c r="E91" s="335"/>
      <c r="F91" s="383"/>
      <c r="G91" s="335"/>
      <c r="H91" s="336"/>
      <c r="I91" s="335"/>
      <c r="J91" s="383"/>
      <c r="K91" s="336"/>
      <c r="L91" s="335"/>
      <c r="M91" s="335"/>
      <c r="N91" s="336"/>
      <c r="O91" s="335"/>
      <c r="P91" s="335"/>
      <c r="Q91" s="335"/>
      <c r="R91" s="335"/>
      <c r="S91" s="335"/>
      <c r="T91" s="335"/>
      <c r="U91" s="335">
        <f t="shared" si="38"/>
        <v>0</v>
      </c>
      <c r="V91" s="335"/>
      <c r="W91" s="335"/>
      <c r="X91" s="335"/>
      <c r="Y91" s="329"/>
      <c r="Z91" s="309"/>
      <c r="AA91" s="357"/>
    </row>
    <row r="92" spans="1:27" s="323" customFormat="1" ht="8.25" hidden="1" x14ac:dyDescent="0.15">
      <c r="A92" s="351" t="s">
        <v>184</v>
      </c>
      <c r="B92" s="326" t="s">
        <v>111</v>
      </c>
      <c r="C92" s="309"/>
      <c r="D92" s="336"/>
      <c r="E92" s="335"/>
      <c r="F92" s="383"/>
      <c r="G92" s="335"/>
      <c r="H92" s="336"/>
      <c r="I92" s="335"/>
      <c r="J92" s="383"/>
      <c r="K92" s="336"/>
      <c r="L92" s="335"/>
      <c r="M92" s="335"/>
      <c r="N92" s="336"/>
      <c r="O92" s="335"/>
      <c r="P92" s="335"/>
      <c r="Q92" s="335"/>
      <c r="R92" s="335"/>
      <c r="S92" s="335"/>
      <c r="T92" s="335"/>
      <c r="U92" s="335">
        <f t="shared" si="38"/>
        <v>0</v>
      </c>
      <c r="V92" s="335"/>
      <c r="W92" s="335"/>
      <c r="X92" s="335"/>
      <c r="Y92" s="329"/>
      <c r="Z92" s="309"/>
      <c r="AA92" s="357"/>
    </row>
    <row r="93" spans="1:27" s="323" customFormat="1" ht="8.25" hidden="1" x14ac:dyDescent="0.15">
      <c r="A93" s="351"/>
      <c r="B93" s="326"/>
      <c r="C93" s="309"/>
      <c r="D93" s="336"/>
      <c r="E93" s="335"/>
      <c r="F93" s="383"/>
      <c r="G93" s="335"/>
      <c r="H93" s="336"/>
      <c r="I93" s="335"/>
      <c r="J93" s="383"/>
      <c r="K93" s="336"/>
      <c r="L93" s="335"/>
      <c r="M93" s="335"/>
      <c r="N93" s="336"/>
      <c r="O93" s="335"/>
      <c r="P93" s="335"/>
      <c r="Q93" s="335"/>
      <c r="R93" s="335"/>
      <c r="S93" s="335"/>
      <c r="T93" s="335"/>
      <c r="U93" s="335">
        <f t="shared" si="38"/>
        <v>0</v>
      </c>
      <c r="V93" s="335"/>
      <c r="W93" s="335"/>
      <c r="X93" s="335"/>
      <c r="Y93" s="329"/>
      <c r="Z93" s="309"/>
      <c r="AA93" s="357"/>
    </row>
    <row r="94" spans="1:27" s="323" customFormat="1" ht="8.25" hidden="1" x14ac:dyDescent="0.15">
      <c r="A94" s="351"/>
      <c r="B94" s="326"/>
      <c r="C94" s="309"/>
      <c r="D94" s="336"/>
      <c r="E94" s="335"/>
      <c r="F94" s="383"/>
      <c r="G94" s="335"/>
      <c r="H94" s="336"/>
      <c r="I94" s="335"/>
      <c r="J94" s="383"/>
      <c r="K94" s="336"/>
      <c r="L94" s="335"/>
      <c r="M94" s="335"/>
      <c r="N94" s="336"/>
      <c r="O94" s="335"/>
      <c r="P94" s="335"/>
      <c r="Q94" s="335"/>
      <c r="R94" s="335"/>
      <c r="S94" s="335"/>
      <c r="T94" s="335"/>
      <c r="U94" s="335">
        <f t="shared" si="38"/>
        <v>0</v>
      </c>
      <c r="V94" s="335"/>
      <c r="W94" s="335"/>
      <c r="X94" s="335"/>
      <c r="Y94" s="329"/>
      <c r="Z94" s="309"/>
      <c r="AA94" s="357"/>
    </row>
    <row r="95" spans="1:27" s="324" customFormat="1" ht="8.25" hidden="1" x14ac:dyDescent="0.15">
      <c r="A95" s="348" t="s">
        <v>185</v>
      </c>
      <c r="B95" s="344"/>
      <c r="C95" s="398"/>
      <c r="D95" s="390"/>
      <c r="E95" s="332"/>
      <c r="F95" s="381"/>
      <c r="G95" s="332"/>
      <c r="H95" s="340"/>
      <c r="I95" s="332"/>
      <c r="J95" s="381"/>
      <c r="K95" s="340"/>
      <c r="L95" s="332"/>
      <c r="M95" s="332"/>
      <c r="N95" s="340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03" t="e">
        <f>X95/C95</f>
        <v>#DIV/0!</v>
      </c>
      <c r="Z95" s="319"/>
      <c r="AA95" s="357"/>
    </row>
    <row r="96" spans="1:27" s="323" customFormat="1" ht="8.25" hidden="1" x14ac:dyDescent="0.15">
      <c r="A96" s="347"/>
      <c r="B96" s="326"/>
      <c r="C96" s="309"/>
      <c r="D96" s="336"/>
      <c r="E96" s="335"/>
      <c r="F96" s="383"/>
      <c r="G96" s="335">
        <f t="shared" ref="G96:G99" si="39">SUM(D96:F96)</f>
        <v>0</v>
      </c>
      <c r="H96" s="336"/>
      <c r="I96" s="335"/>
      <c r="J96" s="383"/>
      <c r="K96" s="336">
        <f t="shared" ref="K96:K99" si="40">SUM(H96:J96)</f>
        <v>0</v>
      </c>
      <c r="L96" s="335"/>
      <c r="M96" s="335"/>
      <c r="N96" s="336"/>
      <c r="O96" s="335">
        <f t="shared" ref="O96:O99" si="41">SUM(L96:N96)</f>
        <v>0</v>
      </c>
      <c r="P96" s="335"/>
      <c r="Q96" s="335"/>
      <c r="R96" s="335"/>
      <c r="S96" s="335">
        <f t="shared" ref="S96:S99" si="42">SUM(P96:R96)</f>
        <v>0</v>
      </c>
      <c r="T96" s="296">
        <f t="shared" ref="T96" si="43">G96+K96+O96+S96</f>
        <v>0</v>
      </c>
      <c r="U96" s="335">
        <f>SUM(T96)</f>
        <v>0</v>
      </c>
      <c r="V96" s="335"/>
      <c r="W96" s="335">
        <f>SUM(U96)</f>
        <v>0</v>
      </c>
      <c r="X96" s="335">
        <f>W96</f>
        <v>0</v>
      </c>
      <c r="Y96" s="329"/>
      <c r="Z96" s="309"/>
      <c r="AA96" s="357"/>
    </row>
    <row r="97" spans="1:27" s="323" customFormat="1" ht="8.25" hidden="1" x14ac:dyDescent="0.15">
      <c r="A97" s="347"/>
      <c r="B97" s="326"/>
      <c r="C97" s="309"/>
      <c r="D97" s="336"/>
      <c r="E97" s="335"/>
      <c r="F97" s="383"/>
      <c r="G97" s="335"/>
      <c r="H97" s="336"/>
      <c r="I97" s="335"/>
      <c r="J97" s="383"/>
      <c r="K97" s="336"/>
      <c r="L97" s="335"/>
      <c r="M97" s="335"/>
      <c r="N97" s="336"/>
      <c r="O97" s="335"/>
      <c r="P97" s="335"/>
      <c r="Q97" s="335"/>
      <c r="R97" s="335"/>
      <c r="S97" s="335"/>
      <c r="T97" s="296">
        <f>G97+K97+O97+S97</f>
        <v>0</v>
      </c>
      <c r="U97" s="335"/>
      <c r="V97" s="335">
        <f>T97</f>
        <v>0</v>
      </c>
      <c r="W97" s="335"/>
      <c r="X97" s="335"/>
      <c r="Y97" s="329"/>
      <c r="Z97" s="309"/>
      <c r="AA97" s="357"/>
    </row>
    <row r="98" spans="1:27" s="323" customFormat="1" ht="8.25" x14ac:dyDescent="0.15">
      <c r="A98" s="347"/>
      <c r="B98" s="318"/>
      <c r="C98" s="309"/>
      <c r="D98" s="336"/>
      <c r="E98" s="335"/>
      <c r="F98" s="383"/>
      <c r="G98" s="335"/>
      <c r="H98" s="336"/>
      <c r="I98" s="335"/>
      <c r="J98" s="383"/>
      <c r="K98" s="336"/>
      <c r="L98" s="335"/>
      <c r="M98" s="335"/>
      <c r="N98" s="336"/>
      <c r="O98" s="335"/>
      <c r="P98" s="335"/>
      <c r="Q98" s="335"/>
      <c r="R98" s="335"/>
      <c r="S98" s="335"/>
      <c r="T98" s="296"/>
      <c r="U98" s="335"/>
      <c r="V98" s="335"/>
      <c r="W98" s="335"/>
      <c r="X98" s="335"/>
      <c r="Y98" s="329"/>
      <c r="Z98" s="309"/>
      <c r="AA98" s="357"/>
    </row>
    <row r="99" spans="1:27" s="323" customFormat="1" ht="8.25" x14ac:dyDescent="0.15">
      <c r="A99" s="347"/>
      <c r="B99" s="326"/>
      <c r="C99" s="309"/>
      <c r="D99" s="336"/>
      <c r="E99" s="392"/>
      <c r="F99" s="383"/>
      <c r="G99" s="392">
        <f t="shared" si="39"/>
        <v>0</v>
      </c>
      <c r="H99" s="336"/>
      <c r="I99" s="392"/>
      <c r="J99" s="383"/>
      <c r="K99" s="336">
        <f t="shared" si="40"/>
        <v>0</v>
      </c>
      <c r="L99" s="392"/>
      <c r="M99" s="392"/>
      <c r="N99" s="336"/>
      <c r="O99" s="392">
        <f t="shared" si="41"/>
        <v>0</v>
      </c>
      <c r="P99" s="392"/>
      <c r="Q99" s="392"/>
      <c r="R99" s="392"/>
      <c r="S99" s="392">
        <f t="shared" si="42"/>
        <v>0</v>
      </c>
      <c r="T99" s="335">
        <f>SUM(G99:S99)</f>
        <v>0</v>
      </c>
      <c r="U99" s="335"/>
      <c r="V99" s="335"/>
      <c r="W99" s="335"/>
      <c r="X99" s="335"/>
      <c r="Y99" s="329"/>
      <c r="Z99" s="309"/>
      <c r="AA99" s="357"/>
    </row>
    <row r="100" spans="1:27" s="357" customFormat="1" ht="9" thickBot="1" x14ac:dyDescent="0.2">
      <c r="A100" s="352" t="s">
        <v>131</v>
      </c>
      <c r="B100" s="353"/>
      <c r="C100" s="353">
        <f>C15+C77+C87+C95</f>
        <v>2000000</v>
      </c>
      <c r="D100" s="354"/>
      <c r="E100" s="354"/>
      <c r="F100" s="354"/>
      <c r="G100" s="386">
        <f>G15+G77+G87+G95</f>
        <v>1553238.1099999999</v>
      </c>
      <c r="H100" s="354"/>
      <c r="I100" s="354"/>
      <c r="J100" s="354"/>
      <c r="K100" s="386">
        <f>K15+K77+K87+K95</f>
        <v>3199954</v>
      </c>
      <c r="L100" s="386">
        <f>L15+L77+L87+L95</f>
        <v>0</v>
      </c>
      <c r="M100" s="386"/>
      <c r="N100" s="386"/>
      <c r="O100" s="386">
        <f>O15+O77+O87+O95</f>
        <v>0</v>
      </c>
      <c r="P100" s="386">
        <f>P15+P77+P87+P95</f>
        <v>0</v>
      </c>
      <c r="Q100" s="386"/>
      <c r="R100" s="386"/>
      <c r="S100" s="386">
        <f>S15+S77+S87+S95</f>
        <v>0</v>
      </c>
      <c r="T100" s="354">
        <f>T15+T77+T87+T95</f>
        <v>4753192.1099999994</v>
      </c>
      <c r="U100" s="354">
        <f>U15+U77+U87+U95</f>
        <v>4421192.1100000003</v>
      </c>
      <c r="V100" s="354">
        <f>V15+V77+V87+V95</f>
        <v>326000</v>
      </c>
      <c r="W100" s="354">
        <f>W15+W77+W87+W95</f>
        <v>4747192.1100000003</v>
      </c>
      <c r="X100" s="354">
        <f>X15+X77+X87+X95</f>
        <v>2753192.1099999994</v>
      </c>
      <c r="Y100" s="356">
        <f>X100/C100</f>
        <v>1.3765960549999996</v>
      </c>
      <c r="Z100" s="353"/>
    </row>
    <row r="101" spans="1:27" s="323" customFormat="1" ht="9" thickTop="1" x14ac:dyDescent="0.15">
      <c r="C101" s="358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61"/>
      <c r="Z101" s="358"/>
    </row>
    <row r="102" spans="1:27" s="37" customFormat="1" x14ac:dyDescent="0.2">
      <c r="C102" s="38"/>
      <c r="D102" s="38"/>
      <c r="E102" s="38"/>
      <c r="F102" s="38"/>
      <c r="G102" s="405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265"/>
      <c r="Z102" s="38"/>
    </row>
    <row r="103" spans="1:27" s="37" customFormat="1" x14ac:dyDescent="0.2">
      <c r="B103" s="266" t="s">
        <v>17</v>
      </c>
      <c r="C103" s="38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P103" s="255"/>
      <c r="Q103" s="255"/>
      <c r="R103" s="255"/>
      <c r="S103" s="255"/>
      <c r="T103" s="255"/>
      <c r="U103" s="255"/>
      <c r="V103" s="267" t="s">
        <v>186</v>
      </c>
      <c r="X103" s="255"/>
      <c r="Y103" s="265"/>
      <c r="Z103" s="38"/>
    </row>
    <row r="104" spans="1:27" s="37" customFormat="1" hidden="1" x14ac:dyDescent="0.2">
      <c r="B104" s="266"/>
      <c r="C104" s="38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P104" s="255"/>
      <c r="Q104" s="255"/>
      <c r="R104" s="255"/>
      <c r="S104" s="255"/>
      <c r="T104" s="255"/>
      <c r="U104" s="255"/>
      <c r="V104" s="402" t="s">
        <v>274</v>
      </c>
      <c r="X104" s="255"/>
      <c r="Y104" s="265"/>
      <c r="Z104" s="38"/>
    </row>
    <row r="105" spans="1:27" s="37" customFormat="1" x14ac:dyDescent="0.2">
      <c r="B105" s="255"/>
      <c r="C105" s="38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P105" s="255"/>
      <c r="Q105" s="255"/>
      <c r="R105" s="255"/>
      <c r="S105" s="255"/>
      <c r="T105" s="255"/>
      <c r="U105" s="255"/>
      <c r="V105" s="264"/>
      <c r="X105" s="255"/>
      <c r="Y105" s="265"/>
      <c r="Z105" s="38"/>
    </row>
    <row r="106" spans="1:27" s="37" customFormat="1" x14ac:dyDescent="0.2">
      <c r="B106" s="255"/>
      <c r="C106" s="38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P106" s="255"/>
      <c r="Q106" s="255"/>
      <c r="R106" s="255"/>
      <c r="S106" s="255"/>
      <c r="T106" s="255"/>
      <c r="U106" s="255"/>
      <c r="V106" s="264"/>
      <c r="X106" s="255"/>
      <c r="Y106" s="265"/>
      <c r="Z106" s="38"/>
    </row>
    <row r="107" spans="1:27" s="161" customFormat="1" x14ac:dyDescent="0.2">
      <c r="B107" s="375" t="s">
        <v>201</v>
      </c>
      <c r="C107" s="160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P107" s="256"/>
      <c r="Q107" s="256"/>
      <c r="R107" s="256"/>
      <c r="S107" s="256"/>
      <c r="T107" s="256"/>
      <c r="U107" s="256"/>
      <c r="V107" s="268" t="s">
        <v>280</v>
      </c>
      <c r="X107" s="256"/>
      <c r="Y107" s="269"/>
      <c r="Z107" s="160"/>
    </row>
    <row r="108" spans="1:27" s="39" customFormat="1" x14ac:dyDescent="0.2">
      <c r="B108" s="376" t="s">
        <v>255</v>
      </c>
      <c r="C108" s="38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P108" s="255"/>
      <c r="Q108" s="255"/>
      <c r="R108" s="255"/>
      <c r="S108" s="255"/>
      <c r="T108" s="255"/>
      <c r="U108" s="255"/>
      <c r="V108" s="271" t="s">
        <v>218</v>
      </c>
      <c r="X108" s="270"/>
      <c r="Y108" s="265"/>
      <c r="Z108" s="40"/>
    </row>
    <row r="109" spans="1:27" s="37" customFormat="1" x14ac:dyDescent="0.2">
      <c r="C109" s="38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65"/>
      <c r="Z109" s="38"/>
    </row>
    <row r="110" spans="1:27" s="37" customFormat="1" x14ac:dyDescent="0.2">
      <c r="C110" s="38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65"/>
      <c r="Z110" s="38"/>
    </row>
    <row r="111" spans="1:27" s="37" customFormat="1" x14ac:dyDescent="0.2">
      <c r="C111" s="38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65"/>
      <c r="Z111" s="38"/>
    </row>
    <row r="112" spans="1:27" s="37" customFormat="1" x14ac:dyDescent="0.2">
      <c r="C112" s="38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65"/>
      <c r="Z112" s="38"/>
    </row>
    <row r="113" spans="3:26" s="37" customFormat="1" x14ac:dyDescent="0.2">
      <c r="C113" s="38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65"/>
      <c r="Z113" s="38"/>
    </row>
    <row r="114" spans="3:26" s="37" customFormat="1" x14ac:dyDescent="0.2">
      <c r="C114" s="38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65"/>
      <c r="Z114" s="38"/>
    </row>
    <row r="115" spans="3:26" s="37" customFormat="1" x14ac:dyDescent="0.2">
      <c r="C115" s="38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>
        <f>T100-W100</f>
        <v>5999.9999999990687</v>
      </c>
      <c r="Y115" s="265"/>
      <c r="Z115" s="38"/>
    </row>
    <row r="116" spans="3:26" s="37" customFormat="1" x14ac:dyDescent="0.2">
      <c r="C116" s="38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65"/>
      <c r="Z116" s="38"/>
    </row>
    <row r="117" spans="3:26" s="37" customFormat="1" x14ac:dyDescent="0.2">
      <c r="C117" s="38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65"/>
      <c r="Z117" s="38"/>
    </row>
    <row r="118" spans="3:26" s="37" customFormat="1" x14ac:dyDescent="0.2">
      <c r="C118" s="38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65"/>
      <c r="Z118" s="38"/>
    </row>
    <row r="119" spans="3:26" s="37" customFormat="1" x14ac:dyDescent="0.2">
      <c r="C119" s="38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65"/>
      <c r="Z119" s="38"/>
    </row>
    <row r="120" spans="3:26" s="37" customFormat="1" x14ac:dyDescent="0.2">
      <c r="C120" s="38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65"/>
      <c r="Z120" s="38"/>
    </row>
    <row r="121" spans="3:26" s="37" customFormat="1" x14ac:dyDescent="0.2">
      <c r="C121" s="38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65"/>
      <c r="Z121" s="38"/>
    </row>
    <row r="122" spans="3:26" s="37" customFormat="1" x14ac:dyDescent="0.2">
      <c r="C122" s="38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65"/>
      <c r="Z122" s="38"/>
    </row>
    <row r="123" spans="3:26" s="37" customFormat="1" x14ac:dyDescent="0.2">
      <c r="C123" s="38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65"/>
      <c r="Z123" s="38"/>
    </row>
    <row r="124" spans="3:26" s="37" customFormat="1" x14ac:dyDescent="0.2">
      <c r="C124" s="38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65"/>
      <c r="Z124" s="38"/>
    </row>
    <row r="125" spans="3:26" s="37" customFormat="1" x14ac:dyDescent="0.2">
      <c r="C125" s="38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65"/>
      <c r="Z125" s="38"/>
    </row>
    <row r="126" spans="3:26" s="37" customFormat="1" x14ac:dyDescent="0.2">
      <c r="C126" s="38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65"/>
      <c r="Z126" s="38"/>
    </row>
    <row r="127" spans="3:26" s="37" customFormat="1" x14ac:dyDescent="0.2">
      <c r="C127" s="38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65"/>
      <c r="Z127" s="38"/>
    </row>
    <row r="128" spans="3:26" s="37" customFormat="1" x14ac:dyDescent="0.2">
      <c r="C128" s="38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65"/>
      <c r="Z128" s="38"/>
    </row>
    <row r="129" spans="3:26" s="37" customFormat="1" x14ac:dyDescent="0.2">
      <c r="C129" s="38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65"/>
      <c r="Z129" s="38"/>
    </row>
    <row r="130" spans="3:26" s="37" customFormat="1" x14ac:dyDescent="0.2">
      <c r="C130" s="38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65"/>
      <c r="Z130" s="38"/>
    </row>
    <row r="131" spans="3:26" s="37" customFormat="1" x14ac:dyDescent="0.2">
      <c r="C131" s="38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65"/>
      <c r="Z131" s="38"/>
    </row>
    <row r="132" spans="3:26" s="37" customFormat="1" x14ac:dyDescent="0.2">
      <c r="C132" s="38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65"/>
      <c r="Z132" s="38"/>
    </row>
    <row r="133" spans="3:26" s="37" customFormat="1" x14ac:dyDescent="0.2">
      <c r="C133" s="38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65"/>
      <c r="Z133" s="38"/>
    </row>
    <row r="134" spans="3:26" s="37" customFormat="1" x14ac:dyDescent="0.2">
      <c r="C134" s="38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76"/>
      <c r="T134" s="255"/>
      <c r="U134" s="255"/>
      <c r="V134" s="255"/>
      <c r="W134" s="255"/>
      <c r="X134" s="255"/>
      <c r="Y134" s="265"/>
      <c r="Z134" s="38"/>
    </row>
    <row r="135" spans="3:26" s="37" customFormat="1" x14ac:dyDescent="0.2">
      <c r="C135" s="38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76"/>
      <c r="T135" s="255"/>
      <c r="U135" s="255"/>
      <c r="V135" s="255"/>
      <c r="W135" s="255"/>
      <c r="X135" s="255"/>
      <c r="Y135" s="265"/>
      <c r="Z135" s="38"/>
    </row>
  </sheetData>
  <mergeCells count="10">
    <mergeCell ref="Z11:Z12"/>
    <mergeCell ref="A2:Y2"/>
    <mergeCell ref="A3:Y3"/>
    <mergeCell ref="A4:Y4"/>
    <mergeCell ref="A11:A12"/>
    <mergeCell ref="B11:B12"/>
    <mergeCell ref="C11:C12"/>
    <mergeCell ref="G11:T11"/>
    <mergeCell ref="U11:W11"/>
    <mergeCell ref="X11:Y11"/>
  </mergeCells>
  <printOptions horizontalCentered="1"/>
  <pageMargins left="0.5" right="1.25" top="0.75" bottom="0.75" header="0.3" footer="0.3"/>
  <pageSetup paperSize="5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ACCOUNT CODES</vt:lpstr>
      <vt:lpstr>REPORT OF INCOME -as of Sept </vt:lpstr>
      <vt:lpstr>REPORT OF INCOME -DEC. </vt:lpstr>
      <vt:lpstr>FAR NO. 5</vt:lpstr>
      <vt:lpstr>FAR NO. 5 (2)</vt:lpstr>
      <vt:lpstr>FAR NO. 5 (3)</vt:lpstr>
      <vt:lpstr>FAR NO. 5 (4)</vt:lpstr>
      <vt:lpstr>FAR NO. 5 2019</vt:lpstr>
      <vt:lpstr>FAR NO. 5 2019 (2)</vt:lpstr>
      <vt:lpstr>'FAR NO. 5 (2)'!Print_Area</vt:lpstr>
      <vt:lpstr>'FAR NO. 5 (3)'!Print_Area</vt:lpstr>
      <vt:lpstr>'FAR NO. 5 (4)'!Print_Area</vt:lpstr>
      <vt:lpstr>'FAR NO. 5 2019'!Print_Area</vt:lpstr>
      <vt:lpstr>'FAR NO. 5 2019 (2)'!Print_Area</vt:lpstr>
      <vt:lpstr>'REPORT OF INCOME -as of Sept '!Print_Area</vt:lpstr>
      <vt:lpstr>'FAR NO. 5 (3)'!Print_Titles</vt:lpstr>
      <vt:lpstr>'FAR NO. 5 (4)'!Print_Titles</vt:lpstr>
      <vt:lpstr>'FAR NO. 5 2019'!Print_Titles</vt:lpstr>
      <vt:lpstr>'FAR NO. 5 2019 (2)'!Print_Titles</vt:lpstr>
      <vt:lpstr>'REPORT OF INCOME -as of Sept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PC</cp:lastModifiedBy>
  <cp:lastPrinted>2019-07-01T09:20:36Z</cp:lastPrinted>
  <dcterms:created xsi:type="dcterms:W3CDTF">2016-01-26T08:51:17Z</dcterms:created>
  <dcterms:modified xsi:type="dcterms:W3CDTF">2019-07-01T09:21:14Z</dcterms:modified>
</cp:coreProperties>
</file>